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440" activeTab="0"/>
  </bookViews>
  <sheets>
    <sheet name="Лист1" sheetId="1" r:id="rId1"/>
  </sheets>
  <definedNames>
    <definedName name="_xlnm.Print_Area" localSheetId="0">'Лист1'!$A$1:$H$145</definedName>
  </definedNames>
  <calcPr fullCalcOnLoad="1"/>
</workbook>
</file>

<file path=xl/sharedStrings.xml><?xml version="1.0" encoding="utf-8"?>
<sst xmlns="http://schemas.openxmlformats.org/spreadsheetml/2006/main" count="179" uniqueCount="133">
  <si>
    <t>Наименование</t>
  </si>
  <si>
    <t>ВР</t>
  </si>
  <si>
    <t>тыс. рублей</t>
  </si>
  <si>
    <t>Содержание и обеспечение деятельности МКУ «УПРАВЛЕНИЕ ПО ДЕЛАМ ГО И ЧС ЗАТО ШИХАНЫ"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</si>
  <si>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</si>
  <si>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</si>
  <si>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</si>
  <si>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</si>
  <si>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</si>
  <si>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</si>
  <si>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</si>
  <si>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</si>
  <si>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</si>
  <si>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</si>
  <si>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</si>
  <si>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</si>
  <si>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</si>
  <si>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</si>
  <si>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</si>
  <si>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</si>
  <si>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</si>
  <si>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</si>
  <si>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</si>
  <si>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</si>
  <si>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</si>
  <si>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</si>
  <si>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</si>
  <si>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</si>
  <si>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</si>
  <si>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Исполнено</t>
  </si>
  <si>
    <t>Код целевой статьи</t>
  </si>
  <si>
    <t>Програм- мная статья</t>
  </si>
  <si>
    <t>направ-ление расходов</t>
  </si>
  <si>
    <t>00000</t>
  </si>
  <si>
    <t>02100</t>
  </si>
  <si>
    <t>02200</t>
  </si>
  <si>
    <t>03400</t>
  </si>
  <si>
    <t>20010</t>
  </si>
  <si>
    <t>77Б00</t>
  </si>
  <si>
    <t>77В00</t>
  </si>
  <si>
    <t>77Е00</t>
  </si>
  <si>
    <t>89730</t>
  </si>
  <si>
    <t>04200</t>
  </si>
  <si>
    <t xml:space="preserve">Выполнение межевых, геодезических и кадастровых работ  (земельные участки) </t>
  </si>
  <si>
    <t>S7200</t>
  </si>
  <si>
    <t>00590</t>
  </si>
  <si>
    <t>00591</t>
  </si>
  <si>
    <t>00592</t>
  </si>
  <si>
    <t>Участие в областных олимпиадах, соревнованиях и конкурсах в сфере образования</t>
  </si>
  <si>
    <t>Организация и проведение городских культурно-массовых мероприятий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</si>
  <si>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</si>
  <si>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99050</t>
  </si>
  <si>
    <t>08800</t>
  </si>
  <si>
    <t>09710</t>
  </si>
  <si>
    <t>Проведение мероприятий по отлову и содержанию безнадзорных животных</t>
  </si>
  <si>
    <t>77Д00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</si>
  <si>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</si>
  <si>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77Г00</t>
  </si>
  <si>
    <t>отклонение от плана</t>
  </si>
  <si>
    <t>сумма</t>
  </si>
  <si>
    <t>% испол- нение</t>
  </si>
  <si>
    <t>Ведомственная целевая программа "Доступная среда ЗАТО Шиханы" на 2017-2020 годы</t>
  </si>
  <si>
    <t>99990</t>
  </si>
  <si>
    <t>200</t>
  </si>
  <si>
    <t>99130</t>
  </si>
  <si>
    <t>Вывоз мусора с несанкционированных свалок</t>
  </si>
  <si>
    <t>Повышение уровня безопасности дошкольной образовательной организации</t>
  </si>
  <si>
    <t>Перевозка обучающихся при подготовке и проведении ГИА</t>
  </si>
  <si>
    <t>S1800</t>
  </si>
  <si>
    <t>Обеспечение повышения оплаты труда отдельным категориям работников бюджетной сферы</t>
  </si>
  <si>
    <t>Функционирование МКУ "Редакция газеты Шиханские новости"</t>
  </si>
  <si>
    <t xml:space="preserve">Приложение № 4 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</si>
  <si>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</si>
  <si>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</si>
  <si>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</si>
  <si>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Обеспечение повышения оплаты труда некоторых категорий работников муниципальных учреждений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</si>
  <si>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</si>
  <si>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</si>
  <si>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</si>
  <si>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</si>
  <si>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</si>
  <si>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</si>
  <si>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</si>
  <si>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</si>
  <si>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</si>
  <si>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</si>
  <si>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Обследование технического состояния многоквартирного жилого дома (признание многоквартирного дома аварийным)</t>
  </si>
  <si>
    <t>Выявление, техническая паспортизация и принятие в казну бесхозяйных объектов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</si>
  <si>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</si>
  <si>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</si>
  <si>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</si>
  <si>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</si>
  <si>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</si>
  <si>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</si>
  <si>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</si>
  <si>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</si>
  <si>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</si>
  <si>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</si>
  <si>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S2300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</si>
  <si>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</si>
  <si>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</si>
  <si>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</si>
  <si>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</si>
  <si>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</si>
  <si>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 xml:space="preserve">Капитальный ремонт учреждений дополнительного образования </t>
  </si>
  <si>
    <t>69102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</si>
  <si>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</si>
  <si>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</si>
  <si>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>78600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</si>
  <si>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</si>
  <si>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</si>
  <si>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</si>
  <si>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</si>
  <si>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</si>
  <si>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Ремонт ограждения стадиона по улице Школьная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</si>
  <si>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</si>
  <si>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</si>
  <si>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</si>
  <si>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</si>
  <si>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>Благоустройство дворовых территорий</t>
  </si>
  <si>
    <t>7Г001</t>
  </si>
  <si>
    <t>L5550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</si>
  <si>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</si>
  <si>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</si>
  <si>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</si>
  <si>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</si>
  <si>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</si>
  <si>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</si>
  <si>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1"/>
        <rFont val="Calibri"/>
        <family val="2"/>
      </rPr>
      <t>2017-2020</t>
    </r>
    <r>
      <rPr>
        <sz val="11"/>
        <color indexed="8"/>
        <rFont val="Calibri"/>
        <family val="2"/>
      </rPr>
      <t xml:space="preserve"> годы"</t>
    </r>
  </si>
  <si>
    <t>Отчет об исполнении местного бюджета ЗАТО Шиханы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Российской Федерации за 1 квартал 2018 года</t>
  </si>
  <si>
    <t>План 2018 года</t>
  </si>
  <si>
    <t>к постановлению администрации ЗАТО Шиханы</t>
  </si>
  <si>
    <r>
      <t xml:space="preserve">от </t>
    </r>
    <r>
      <rPr>
        <u val="single"/>
        <sz val="11"/>
        <color indexed="8"/>
        <rFont val="Calibri"/>
        <family val="2"/>
      </rPr>
      <t>28.04.2018 г.</t>
    </r>
    <r>
      <rPr>
        <sz val="11"/>
        <color theme="1"/>
        <rFont val="Calibri"/>
        <family val="2"/>
      </rPr>
      <t xml:space="preserve"> № </t>
    </r>
    <r>
      <rPr>
        <u val="single"/>
        <sz val="11"/>
        <color indexed="8"/>
        <rFont val="Calibri"/>
        <family val="2"/>
      </rPr>
      <t>187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</si>
</sst>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9.5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72" fontId="1" fillId="33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vertical="center"/>
    </xf>
    <xf numFmtId="17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172" fontId="0" fillId="34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/>
    </xf>
    <xf numFmtId="172" fontId="36" fillId="34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172" fontId="0" fillId="0" borderId="0" xfId="0" applyNumberFormat="1" applyBorder="1" applyAlignment="1">
      <alignment horizontal="center"/>
    </xf>
    <xf numFmtId="172" fontId="45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36" fillId="34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5"/>
  <cols>
    <col min="1" max="1" width="48.8515625" style="0" customWidth="1"/>
    <col min="2" max="2" width="8.421875" style="0" customWidth="1"/>
    <col min="3" max="3" width="7.140625" style="3" customWidth="1"/>
    <col min="4" max="4" width="4.140625" style="3" customWidth="1"/>
    <col min="5" max="5" width="11.57421875" style="0" customWidth="1"/>
    <col min="6" max="6" width="9.8515625" style="0" customWidth="1"/>
    <col min="7" max="7" width="11.8515625" style="0" customWidth="1"/>
    <col min="8" max="8" width="13.00390625" style="12" customWidth="1"/>
  </cols>
  <sheetData>
    <row r="1" spans="1:8" ht="15" customHeight="1">
      <c r="A1" s="4"/>
      <c r="B1" s="5"/>
      <c r="C1" s="52"/>
      <c r="D1" s="52"/>
      <c r="E1" s="52" t="s">
        <v>71</v>
      </c>
      <c r="F1" s="52"/>
      <c r="G1" s="52"/>
      <c r="H1" s="52"/>
    </row>
    <row r="2" spans="1:9" ht="39" customHeight="1">
      <c r="A2" s="6"/>
      <c r="B2" s="5"/>
      <c r="C2" s="5"/>
      <c r="D2" s="5"/>
      <c r="E2" s="54" t="s">
        <v>131</v>
      </c>
      <c r="F2" s="54"/>
      <c r="G2" s="54"/>
      <c r="H2" s="54"/>
      <c r="I2" s="5"/>
    </row>
    <row r="3" spans="5:8" ht="15">
      <c r="E3" s="13" t="s">
        <v>132</v>
      </c>
      <c r="F3" s="13"/>
      <c r="G3" s="13"/>
      <c r="H3" s="14"/>
    </row>
    <row r="4" spans="1:8" ht="60.75" customHeight="1">
      <c r="A4" s="56" t="s">
        <v>129</v>
      </c>
      <c r="B4" s="56"/>
      <c r="C4" s="56"/>
      <c r="D4" s="56"/>
      <c r="E4" s="56"/>
      <c r="F4" s="56"/>
      <c r="G4" s="56"/>
      <c r="H4" s="56"/>
    </row>
    <row r="5" spans="5:8" ht="26.25" customHeight="1">
      <c r="E5" s="58"/>
      <c r="F5" s="58"/>
      <c r="G5" s="58" t="s">
        <v>2</v>
      </c>
      <c r="H5" s="58"/>
    </row>
    <row r="6" spans="1:8" s="1" customFormat="1" ht="15">
      <c r="A6" s="60" t="s">
        <v>0</v>
      </c>
      <c r="B6" s="61" t="s">
        <v>30</v>
      </c>
      <c r="C6" s="61"/>
      <c r="D6" s="62" t="s">
        <v>1</v>
      </c>
      <c r="E6" s="53" t="s">
        <v>130</v>
      </c>
      <c r="F6" s="59" t="s">
        <v>29</v>
      </c>
      <c r="G6" s="55" t="s">
        <v>58</v>
      </c>
      <c r="H6" s="55"/>
    </row>
    <row r="7" spans="1:8" s="1" customFormat="1" ht="51">
      <c r="A7" s="60"/>
      <c r="B7" s="10" t="s">
        <v>31</v>
      </c>
      <c r="C7" s="10" t="s">
        <v>32</v>
      </c>
      <c r="D7" s="62"/>
      <c r="E7" s="53"/>
      <c r="F7" s="59"/>
      <c r="G7" s="9" t="s">
        <v>59</v>
      </c>
      <c r="H7" s="11" t="s">
        <v>60</v>
      </c>
    </row>
    <row r="8" spans="1:8" s="48" customFormat="1" ht="15">
      <c r="A8" s="45" t="s">
        <v>4</v>
      </c>
      <c r="B8" s="46"/>
      <c r="C8" s="46"/>
      <c r="D8" s="46"/>
      <c r="E8" s="47">
        <f>E35+E69+E106+E55+E119+E45+E9+E145+E22+E137+E136+E144+E67+E129+E140+E135+E141+E142+E133+E138+E139+E143+E134</f>
        <v>187700.40000000002</v>
      </c>
      <c r="F8" s="47">
        <f>F35+F69+F106+F55+F119+F45+F9+F145+F22+F137+F136+F144+F67+F129+F140+F135+F141+F142+F133+F138+F139+F143+F134</f>
        <v>33299.700000000004</v>
      </c>
      <c r="G8" s="47">
        <f>F8-E8</f>
        <v>-154400.7</v>
      </c>
      <c r="H8" s="47">
        <f>F8/E8*100-100</f>
        <v>-82.25912145099318</v>
      </c>
    </row>
    <row r="9" spans="1:8" ht="30">
      <c r="A9" s="15" t="s">
        <v>72</v>
      </c>
      <c r="B9" s="16">
        <v>71000</v>
      </c>
      <c r="C9" s="18" t="s">
        <v>33</v>
      </c>
      <c r="D9" s="16"/>
      <c r="E9" s="17">
        <f>SUM(E10:E21)</f>
        <v>28928.5</v>
      </c>
      <c r="F9" s="17">
        <f>SUM(F10:F21)</f>
        <v>5514.600000000001</v>
      </c>
      <c r="G9" s="17">
        <f aca="true" t="shared" si="0" ref="G9:G72">F9-E9</f>
        <v>-23413.899999999998</v>
      </c>
      <c r="H9" s="17">
        <f aca="true" t="shared" si="1" ref="H9:H72">F9/E9*100-100</f>
        <v>-80.9371381163904</v>
      </c>
    </row>
    <row r="10" spans="1:8" ht="15" customHeight="1">
      <c r="A10" s="57" t="s">
        <v>18</v>
      </c>
      <c r="B10" s="19">
        <v>71001</v>
      </c>
      <c r="C10" s="20" t="s">
        <v>34</v>
      </c>
      <c r="D10" s="19">
        <v>100</v>
      </c>
      <c r="E10" s="7">
        <f>1175.1+1267</f>
        <v>2442.1</v>
      </c>
      <c r="F10" s="7">
        <v>415.8</v>
      </c>
      <c r="G10" s="47">
        <f t="shared" si="0"/>
        <v>-2026.3</v>
      </c>
      <c r="H10" s="47">
        <f t="shared" si="1"/>
        <v>-82.97367020187544</v>
      </c>
    </row>
    <row r="11" spans="1:8" ht="15">
      <c r="A11" s="57"/>
      <c r="B11" s="19">
        <v>71001</v>
      </c>
      <c r="C11" s="20" t="s">
        <v>35</v>
      </c>
      <c r="D11" s="19">
        <v>100</v>
      </c>
      <c r="E11" s="21">
        <f>16979.7-34.6+34.6-50+86.1</f>
        <v>17015.8</v>
      </c>
      <c r="F11" s="21">
        <v>3584.7</v>
      </c>
      <c r="G11" s="47">
        <f t="shared" si="0"/>
        <v>-13431.099999999999</v>
      </c>
      <c r="H11" s="47">
        <f t="shared" si="1"/>
        <v>-78.93310922789408</v>
      </c>
    </row>
    <row r="12" spans="1:8" ht="15">
      <c r="A12" s="57"/>
      <c r="B12" s="19">
        <v>71001</v>
      </c>
      <c r="C12" s="20" t="s">
        <v>35</v>
      </c>
      <c r="D12" s="19">
        <v>800</v>
      </c>
      <c r="E12" s="21">
        <f>249.5+1.4</f>
        <v>250.9</v>
      </c>
      <c r="F12" s="21">
        <v>44.3</v>
      </c>
      <c r="G12" s="47">
        <f t="shared" si="0"/>
        <v>-206.60000000000002</v>
      </c>
      <c r="H12" s="47">
        <f t="shared" si="1"/>
        <v>-82.34356317257871</v>
      </c>
    </row>
    <row r="13" spans="1:8" ht="15">
      <c r="A13" s="57"/>
      <c r="B13" s="19">
        <v>71001</v>
      </c>
      <c r="C13" s="20" t="s">
        <v>35</v>
      </c>
      <c r="D13" s="19">
        <v>200</v>
      </c>
      <c r="E13" s="21">
        <f>6610.5+22.3+34.6-34.6+50</f>
        <v>6682.8</v>
      </c>
      <c r="F13" s="21">
        <v>1027.8</v>
      </c>
      <c r="G13" s="47">
        <f t="shared" si="0"/>
        <v>-5655</v>
      </c>
      <c r="H13" s="47">
        <f t="shared" si="1"/>
        <v>-84.62021906985096</v>
      </c>
    </row>
    <row r="14" spans="1:8" ht="15.75" customHeight="1">
      <c r="A14" s="63" t="s">
        <v>19</v>
      </c>
      <c r="B14" s="19">
        <v>71002</v>
      </c>
      <c r="C14" s="19">
        <v>76500</v>
      </c>
      <c r="D14" s="19">
        <v>100</v>
      </c>
      <c r="E14" s="22">
        <f>195.8-0.8</f>
        <v>195</v>
      </c>
      <c r="F14" s="22">
        <v>43.6</v>
      </c>
      <c r="G14" s="47">
        <f t="shared" si="0"/>
        <v>-151.4</v>
      </c>
      <c r="H14" s="47">
        <f t="shared" si="1"/>
        <v>-77.64102564102564</v>
      </c>
    </row>
    <row r="15" spans="1:8" ht="15">
      <c r="A15" s="63"/>
      <c r="B15" s="19">
        <v>71002</v>
      </c>
      <c r="C15" s="19">
        <v>76500</v>
      </c>
      <c r="D15" s="19">
        <v>200</v>
      </c>
      <c r="E15" s="22">
        <v>0.8</v>
      </c>
      <c r="F15" s="22">
        <v>0</v>
      </c>
      <c r="G15" s="47">
        <f t="shared" si="0"/>
        <v>-0.8</v>
      </c>
      <c r="H15" s="47">
        <f t="shared" si="1"/>
        <v>-100</v>
      </c>
    </row>
    <row r="16" spans="1:8" ht="15">
      <c r="A16" s="63"/>
      <c r="B16" s="19">
        <v>71002</v>
      </c>
      <c r="C16" s="19">
        <v>51180</v>
      </c>
      <c r="D16" s="19">
        <v>100</v>
      </c>
      <c r="E16" s="22">
        <f>167.8-1.1</f>
        <v>166.70000000000002</v>
      </c>
      <c r="F16" s="22">
        <v>30.5</v>
      </c>
      <c r="G16" s="47">
        <f t="shared" si="0"/>
        <v>-136.20000000000002</v>
      </c>
      <c r="H16" s="47">
        <f t="shared" si="1"/>
        <v>-81.70365926814637</v>
      </c>
    </row>
    <row r="17" spans="1:8" ht="30">
      <c r="A17" s="23" t="s">
        <v>15</v>
      </c>
      <c r="B17" s="19">
        <v>71003</v>
      </c>
      <c r="C17" s="20" t="s">
        <v>36</v>
      </c>
      <c r="D17" s="19">
        <v>200</v>
      </c>
      <c r="E17" s="21">
        <v>121.4</v>
      </c>
      <c r="F17" s="21">
        <v>23.3</v>
      </c>
      <c r="G17" s="47">
        <f t="shared" si="0"/>
        <v>-98.10000000000001</v>
      </c>
      <c r="H17" s="47">
        <f t="shared" si="1"/>
        <v>-80.80724876441516</v>
      </c>
    </row>
    <row r="18" spans="1:8" ht="15">
      <c r="A18" s="23" t="s">
        <v>16</v>
      </c>
      <c r="B18" s="19">
        <v>71004</v>
      </c>
      <c r="C18" s="20" t="s">
        <v>37</v>
      </c>
      <c r="D18" s="19">
        <v>300</v>
      </c>
      <c r="E18" s="22">
        <f>1016.2+0.3</f>
        <v>1016.5</v>
      </c>
      <c r="F18" s="22">
        <v>254.1</v>
      </c>
      <c r="G18" s="47">
        <f t="shared" si="0"/>
        <v>-762.4</v>
      </c>
      <c r="H18" s="47">
        <f t="shared" si="1"/>
        <v>-75.00245941957698</v>
      </c>
    </row>
    <row r="19" spans="1:8" ht="15">
      <c r="A19" s="24" t="s">
        <v>73</v>
      </c>
      <c r="B19" s="19">
        <v>71005</v>
      </c>
      <c r="C19" s="20" t="s">
        <v>35</v>
      </c>
      <c r="D19" s="19">
        <v>200</v>
      </c>
      <c r="E19" s="21">
        <v>246.7</v>
      </c>
      <c r="F19" s="21">
        <v>0</v>
      </c>
      <c r="G19" s="47">
        <f t="shared" si="0"/>
        <v>-246.7</v>
      </c>
      <c r="H19" s="47">
        <f t="shared" si="1"/>
        <v>-100</v>
      </c>
    </row>
    <row r="20" spans="1:8" ht="30">
      <c r="A20" s="24" t="s">
        <v>74</v>
      </c>
      <c r="B20" s="19">
        <v>71007</v>
      </c>
      <c r="C20" s="20" t="s">
        <v>35</v>
      </c>
      <c r="D20" s="19">
        <v>200</v>
      </c>
      <c r="E20" s="21">
        <v>79.1</v>
      </c>
      <c r="F20" s="21">
        <v>0</v>
      </c>
      <c r="G20" s="47">
        <f t="shared" si="0"/>
        <v>-79.1</v>
      </c>
      <c r="H20" s="47">
        <f t="shared" si="1"/>
        <v>-100</v>
      </c>
    </row>
    <row r="21" spans="1:8" ht="45">
      <c r="A21" s="24" t="s">
        <v>75</v>
      </c>
      <c r="B21" s="19">
        <v>71008</v>
      </c>
      <c r="C21" s="49">
        <v>72300</v>
      </c>
      <c r="D21" s="25">
        <v>100</v>
      </c>
      <c r="E21" s="21">
        <f>554.1+156.6</f>
        <v>710.7</v>
      </c>
      <c r="F21" s="21">
        <v>90.5</v>
      </c>
      <c r="G21" s="47">
        <f t="shared" si="0"/>
        <v>-620.2</v>
      </c>
      <c r="H21" s="47">
        <f t="shared" si="1"/>
        <v>-87.26607570001407</v>
      </c>
    </row>
    <row r="22" spans="1:8" ht="30" customHeight="1">
      <c r="A22" s="15" t="s">
        <v>76</v>
      </c>
      <c r="B22" s="16">
        <v>72000</v>
      </c>
      <c r="C22" s="18" t="s">
        <v>33</v>
      </c>
      <c r="D22" s="16"/>
      <c r="E22" s="17">
        <f>SUM(E23:E34)</f>
        <v>3339.1000000000004</v>
      </c>
      <c r="F22" s="17">
        <f>SUM(F23:F34)</f>
        <v>736.8</v>
      </c>
      <c r="G22" s="17">
        <f t="shared" si="0"/>
        <v>-2602.3</v>
      </c>
      <c r="H22" s="17">
        <f t="shared" si="1"/>
        <v>-77.934173879189</v>
      </c>
    </row>
    <row r="23" spans="1:8" ht="21.75" customHeight="1">
      <c r="A23" s="64" t="s">
        <v>61</v>
      </c>
      <c r="B23" s="19">
        <v>72001</v>
      </c>
      <c r="C23" s="19">
        <v>99990</v>
      </c>
      <c r="D23" s="19">
        <v>600</v>
      </c>
      <c r="E23" s="7">
        <v>2.5</v>
      </c>
      <c r="F23" s="7">
        <v>0</v>
      </c>
      <c r="G23" s="47">
        <f t="shared" si="0"/>
        <v>-2.5</v>
      </c>
      <c r="H23" s="47">
        <f t="shared" si="1"/>
        <v>-100</v>
      </c>
    </row>
    <row r="24" spans="1:8" ht="21.75" customHeight="1">
      <c r="A24" s="64"/>
      <c r="B24" s="19">
        <v>72001</v>
      </c>
      <c r="C24" s="19">
        <v>99990</v>
      </c>
      <c r="D24" s="19">
        <v>200</v>
      </c>
      <c r="E24" s="7">
        <v>17</v>
      </c>
      <c r="F24" s="7">
        <v>0</v>
      </c>
      <c r="G24" s="47">
        <f t="shared" si="0"/>
        <v>-17</v>
      </c>
      <c r="H24" s="47">
        <f t="shared" si="1"/>
        <v>-100</v>
      </c>
    </row>
    <row r="25" spans="1:8" ht="24.75" customHeight="1">
      <c r="A25" s="63" t="s">
        <v>21</v>
      </c>
      <c r="B25" s="19">
        <v>72002</v>
      </c>
      <c r="C25" s="19" t="s">
        <v>38</v>
      </c>
      <c r="D25" s="19">
        <v>100</v>
      </c>
      <c r="E25" s="8">
        <v>197.6</v>
      </c>
      <c r="F25" s="8">
        <v>41.9</v>
      </c>
      <c r="G25" s="47">
        <f t="shared" si="0"/>
        <v>-155.7</v>
      </c>
      <c r="H25" s="47">
        <f t="shared" si="1"/>
        <v>-78.79554655870446</v>
      </c>
    </row>
    <row r="26" spans="1:8" ht="24.75" customHeight="1">
      <c r="A26" s="63"/>
      <c r="B26" s="19">
        <v>72002</v>
      </c>
      <c r="C26" s="19" t="s">
        <v>39</v>
      </c>
      <c r="D26" s="19">
        <v>200</v>
      </c>
      <c r="E26" s="21">
        <v>37.8</v>
      </c>
      <c r="F26" s="21">
        <v>13.7</v>
      </c>
      <c r="G26" s="47">
        <f t="shared" si="0"/>
        <v>-24.099999999999998</v>
      </c>
      <c r="H26" s="47">
        <f t="shared" si="1"/>
        <v>-63.75661375661375</v>
      </c>
    </row>
    <row r="27" spans="1:8" ht="24.75" customHeight="1">
      <c r="A27" s="63"/>
      <c r="B27" s="19">
        <v>72002</v>
      </c>
      <c r="C27" s="19" t="s">
        <v>39</v>
      </c>
      <c r="D27" s="19">
        <v>300</v>
      </c>
      <c r="E27" s="21">
        <f>2132.9-37.8</f>
        <v>2095.1</v>
      </c>
      <c r="F27" s="21">
        <v>497.8</v>
      </c>
      <c r="G27" s="47">
        <f t="shared" si="0"/>
        <v>-1597.3</v>
      </c>
      <c r="H27" s="47">
        <f t="shared" si="1"/>
        <v>-76.23979762302515</v>
      </c>
    </row>
    <row r="28" spans="1:8" ht="15.75" customHeight="1">
      <c r="A28" s="63" t="s">
        <v>77</v>
      </c>
      <c r="B28" s="19">
        <v>72003</v>
      </c>
      <c r="C28" s="26">
        <v>76600</v>
      </c>
      <c r="D28" s="19">
        <v>100</v>
      </c>
      <c r="E28" s="22">
        <v>202</v>
      </c>
      <c r="F28" s="22">
        <v>39.7</v>
      </c>
      <c r="G28" s="47">
        <f t="shared" si="0"/>
        <v>-162.3</v>
      </c>
      <c r="H28" s="47">
        <f t="shared" si="1"/>
        <v>-80.34653465346534</v>
      </c>
    </row>
    <row r="29" spans="1:8" ht="45" customHeight="1">
      <c r="A29" s="63"/>
      <c r="B29" s="19">
        <v>72003</v>
      </c>
      <c r="C29" s="26">
        <v>76600</v>
      </c>
      <c r="D29" s="19">
        <v>200</v>
      </c>
      <c r="E29" s="8">
        <v>2.4</v>
      </c>
      <c r="F29" s="8">
        <v>0</v>
      </c>
      <c r="G29" s="47">
        <f t="shared" si="0"/>
        <v>-2.4</v>
      </c>
      <c r="H29" s="47">
        <f t="shared" si="1"/>
        <v>-100</v>
      </c>
    </row>
    <row r="30" spans="1:8" ht="15.75" customHeight="1">
      <c r="A30" s="63" t="s">
        <v>22</v>
      </c>
      <c r="B30" s="19">
        <v>72004</v>
      </c>
      <c r="C30" s="19">
        <v>76400</v>
      </c>
      <c r="D30" s="19">
        <v>100</v>
      </c>
      <c r="E30" s="8">
        <v>207.3</v>
      </c>
      <c r="F30" s="8">
        <v>31</v>
      </c>
      <c r="G30" s="47">
        <f t="shared" si="0"/>
        <v>-176.3</v>
      </c>
      <c r="H30" s="47">
        <f t="shared" si="1"/>
        <v>-85.04582730342499</v>
      </c>
    </row>
    <row r="31" spans="1:8" ht="15">
      <c r="A31" s="63"/>
      <c r="B31" s="19">
        <v>72004</v>
      </c>
      <c r="C31" s="19">
        <v>76400</v>
      </c>
      <c r="D31" s="19">
        <v>200</v>
      </c>
      <c r="E31" s="8">
        <v>0.3</v>
      </c>
      <c r="F31" s="8">
        <v>0</v>
      </c>
      <c r="G31" s="47">
        <f t="shared" si="0"/>
        <v>-0.3</v>
      </c>
      <c r="H31" s="47">
        <f t="shared" si="1"/>
        <v>-100</v>
      </c>
    </row>
    <row r="32" spans="1:8" ht="15">
      <c r="A32" s="63"/>
      <c r="B32" s="19">
        <v>72004</v>
      </c>
      <c r="C32" s="19" t="s">
        <v>40</v>
      </c>
      <c r="D32" s="19">
        <v>100</v>
      </c>
      <c r="E32" s="8">
        <v>185.5</v>
      </c>
      <c r="F32" s="8">
        <v>39</v>
      </c>
      <c r="G32" s="47">
        <f t="shared" si="0"/>
        <v>-146.5</v>
      </c>
      <c r="H32" s="47">
        <f t="shared" si="1"/>
        <v>-78.97574123989219</v>
      </c>
    </row>
    <row r="33" spans="1:8" ht="48.75" customHeight="1">
      <c r="A33" s="38" t="s">
        <v>20</v>
      </c>
      <c r="B33" s="19">
        <v>72005</v>
      </c>
      <c r="C33" s="19">
        <v>76300</v>
      </c>
      <c r="D33" s="19">
        <v>100</v>
      </c>
      <c r="E33" s="22">
        <v>195.5</v>
      </c>
      <c r="F33" s="22">
        <v>36.8</v>
      </c>
      <c r="G33" s="47">
        <f t="shared" si="0"/>
        <v>-158.7</v>
      </c>
      <c r="H33" s="47">
        <f t="shared" si="1"/>
        <v>-81.17647058823529</v>
      </c>
    </row>
    <row r="34" spans="1:8" ht="60">
      <c r="A34" s="38" t="s">
        <v>78</v>
      </c>
      <c r="B34" s="25">
        <v>72006</v>
      </c>
      <c r="C34" s="27" t="s">
        <v>41</v>
      </c>
      <c r="D34" s="19">
        <v>800</v>
      </c>
      <c r="E34" s="22">
        <v>196.1</v>
      </c>
      <c r="F34" s="22">
        <v>36.9</v>
      </c>
      <c r="G34" s="47">
        <f t="shared" si="0"/>
        <v>-159.2</v>
      </c>
      <c r="H34" s="47">
        <f t="shared" si="1"/>
        <v>-81.18306986231515</v>
      </c>
    </row>
    <row r="35" spans="1:8" ht="45">
      <c r="A35" s="15" t="s">
        <v>79</v>
      </c>
      <c r="B35" s="16">
        <v>73000</v>
      </c>
      <c r="C35" s="18" t="s">
        <v>33</v>
      </c>
      <c r="D35" s="16"/>
      <c r="E35" s="17">
        <f>SUM(E36:E44)</f>
        <v>7942.900000000001</v>
      </c>
      <c r="F35" s="17">
        <f>SUM(F36:F44)</f>
        <v>1386.6999999999998</v>
      </c>
      <c r="G35" s="17">
        <f t="shared" si="0"/>
        <v>-6556.200000000001</v>
      </c>
      <c r="H35" s="17">
        <f t="shared" si="1"/>
        <v>-82.54164096236892</v>
      </c>
    </row>
    <row r="36" spans="1:8" ht="45" customHeight="1">
      <c r="A36" s="29" t="s">
        <v>80</v>
      </c>
      <c r="B36" s="19">
        <v>73001</v>
      </c>
      <c r="C36" s="27" t="s">
        <v>62</v>
      </c>
      <c r="D36" s="28" t="s">
        <v>63</v>
      </c>
      <c r="E36" s="7">
        <v>361.1</v>
      </c>
      <c r="F36" s="7">
        <v>0</v>
      </c>
      <c r="G36" s="47">
        <f t="shared" si="0"/>
        <v>-361.1</v>
      </c>
      <c r="H36" s="47">
        <f t="shared" si="1"/>
        <v>-100</v>
      </c>
    </row>
    <row r="37" spans="1:8" ht="46.5" customHeight="1">
      <c r="A37" s="29" t="s">
        <v>81</v>
      </c>
      <c r="B37" s="19">
        <v>73002</v>
      </c>
      <c r="C37" s="27" t="s">
        <v>62</v>
      </c>
      <c r="D37" s="28" t="s">
        <v>63</v>
      </c>
      <c r="E37" s="7">
        <v>42.6</v>
      </c>
      <c r="F37" s="7">
        <v>0</v>
      </c>
      <c r="G37" s="47">
        <f t="shared" si="0"/>
        <v>-42.6</v>
      </c>
      <c r="H37" s="47">
        <f t="shared" si="1"/>
        <v>-100</v>
      </c>
    </row>
    <row r="38" spans="1:8" ht="17.25" customHeight="1">
      <c r="A38" s="57" t="s">
        <v>3</v>
      </c>
      <c r="B38" s="19">
        <v>73005</v>
      </c>
      <c r="C38" s="20" t="s">
        <v>42</v>
      </c>
      <c r="D38" s="19">
        <v>100</v>
      </c>
      <c r="E38" s="21">
        <f>6390.5-178.4-53.8</f>
        <v>6158.3</v>
      </c>
      <c r="F38" s="21">
        <v>1132.3</v>
      </c>
      <c r="G38" s="47">
        <f t="shared" si="0"/>
        <v>-5026</v>
      </c>
      <c r="H38" s="47">
        <f t="shared" si="1"/>
        <v>-81.61343227838852</v>
      </c>
    </row>
    <row r="39" spans="1:8" ht="17.25" customHeight="1">
      <c r="A39" s="57"/>
      <c r="B39" s="19">
        <v>73005</v>
      </c>
      <c r="C39" s="20" t="s">
        <v>42</v>
      </c>
      <c r="D39" s="19">
        <v>200</v>
      </c>
      <c r="E39" s="21">
        <f>920.8+15.8</f>
        <v>936.5999999999999</v>
      </c>
      <c r="F39" s="21">
        <v>189.4</v>
      </c>
      <c r="G39" s="47">
        <f t="shared" si="0"/>
        <v>-747.1999999999999</v>
      </c>
      <c r="H39" s="47">
        <f t="shared" si="1"/>
        <v>-79.77792013666453</v>
      </c>
    </row>
    <row r="40" spans="1:8" ht="17.25" customHeight="1">
      <c r="A40" s="57"/>
      <c r="B40" s="19">
        <v>73005</v>
      </c>
      <c r="C40" s="20" t="s">
        <v>42</v>
      </c>
      <c r="D40" s="19">
        <v>300</v>
      </c>
      <c r="E40" s="21">
        <v>178.4</v>
      </c>
      <c r="F40" s="21">
        <v>29.8</v>
      </c>
      <c r="G40" s="47">
        <f t="shared" si="0"/>
        <v>-148.6</v>
      </c>
      <c r="H40" s="47">
        <f t="shared" si="1"/>
        <v>-83.29596412556054</v>
      </c>
    </row>
    <row r="41" spans="1:8" ht="17.25" customHeight="1">
      <c r="A41" s="57"/>
      <c r="B41" s="19">
        <v>73005</v>
      </c>
      <c r="C41" s="20" t="s">
        <v>42</v>
      </c>
      <c r="D41" s="19">
        <v>800</v>
      </c>
      <c r="E41" s="21">
        <v>24.2</v>
      </c>
      <c r="F41" s="21">
        <v>2.1</v>
      </c>
      <c r="G41" s="47">
        <f t="shared" si="0"/>
        <v>-22.099999999999998</v>
      </c>
      <c r="H41" s="47">
        <f t="shared" si="1"/>
        <v>-91.32231404958678</v>
      </c>
    </row>
    <row r="42" spans="1:8" ht="23.25" customHeight="1">
      <c r="A42" s="57" t="s">
        <v>26</v>
      </c>
      <c r="B42" s="19">
        <v>73006</v>
      </c>
      <c r="C42" s="19">
        <v>99010</v>
      </c>
      <c r="D42" s="19">
        <v>800</v>
      </c>
      <c r="E42" s="21">
        <v>1</v>
      </c>
      <c r="F42" s="21">
        <v>0</v>
      </c>
      <c r="G42" s="47">
        <f t="shared" si="0"/>
        <v>-1</v>
      </c>
      <c r="H42" s="47">
        <f t="shared" si="1"/>
        <v>-100</v>
      </c>
    </row>
    <row r="43" spans="1:8" ht="23.25" customHeight="1">
      <c r="A43" s="57"/>
      <c r="B43" s="19">
        <v>73006</v>
      </c>
      <c r="C43" s="19">
        <v>99010</v>
      </c>
      <c r="D43" s="19">
        <v>200</v>
      </c>
      <c r="E43" s="21">
        <v>27.1</v>
      </c>
      <c r="F43" s="21">
        <v>0</v>
      </c>
      <c r="G43" s="47">
        <f t="shared" si="0"/>
        <v>-27.1</v>
      </c>
      <c r="H43" s="47">
        <f t="shared" si="1"/>
        <v>-100</v>
      </c>
    </row>
    <row r="44" spans="1:8" ht="47.25" customHeight="1">
      <c r="A44" s="24" t="s">
        <v>75</v>
      </c>
      <c r="B44" s="19">
        <v>73007</v>
      </c>
      <c r="C44" s="49">
        <v>72300</v>
      </c>
      <c r="D44" s="25">
        <v>100</v>
      </c>
      <c r="E44" s="21">
        <f>210.2+3.4</f>
        <v>213.6</v>
      </c>
      <c r="F44" s="21">
        <v>33.1</v>
      </c>
      <c r="G44" s="47">
        <f t="shared" si="0"/>
        <v>-180.5</v>
      </c>
      <c r="H44" s="47">
        <f t="shared" si="1"/>
        <v>-84.50374531835206</v>
      </c>
    </row>
    <row r="45" spans="1:8" ht="60">
      <c r="A45" s="15" t="s">
        <v>82</v>
      </c>
      <c r="B45" s="16">
        <v>74000</v>
      </c>
      <c r="C45" s="18" t="s">
        <v>33</v>
      </c>
      <c r="D45" s="16"/>
      <c r="E45" s="17">
        <f>SUM(E46:E54)</f>
        <v>1906.3999999999999</v>
      </c>
      <c r="F45" s="17">
        <f>SUM(F46:F54)</f>
        <v>102.9</v>
      </c>
      <c r="G45" s="17">
        <f t="shared" si="0"/>
        <v>-1803.4999999999998</v>
      </c>
      <c r="H45" s="17">
        <f t="shared" si="1"/>
        <v>-94.60239194292907</v>
      </c>
    </row>
    <row r="46" spans="1:8" ht="32.25" customHeight="1">
      <c r="A46" s="57" t="s">
        <v>83</v>
      </c>
      <c r="B46" s="19">
        <v>74002</v>
      </c>
      <c r="C46" s="19">
        <v>99050</v>
      </c>
      <c r="D46" s="19">
        <v>200</v>
      </c>
      <c r="E46" s="21">
        <v>32</v>
      </c>
      <c r="F46" s="21">
        <v>0</v>
      </c>
      <c r="G46" s="47">
        <f t="shared" si="0"/>
        <v>-32</v>
      </c>
      <c r="H46" s="47">
        <f t="shared" si="1"/>
        <v>-100</v>
      </c>
    </row>
    <row r="47" spans="1:8" ht="32.25" customHeight="1">
      <c r="A47" s="57"/>
      <c r="B47" s="19">
        <v>74002</v>
      </c>
      <c r="C47" s="19">
        <v>99050</v>
      </c>
      <c r="D47" s="19">
        <v>800</v>
      </c>
      <c r="E47" s="21">
        <v>32.2</v>
      </c>
      <c r="F47" s="21">
        <v>0</v>
      </c>
      <c r="G47" s="47">
        <f t="shared" si="0"/>
        <v>-32.2</v>
      </c>
      <c r="H47" s="47">
        <f t="shared" si="1"/>
        <v>-100</v>
      </c>
    </row>
    <row r="48" spans="1:8" ht="30">
      <c r="A48" s="29" t="s">
        <v>84</v>
      </c>
      <c r="B48" s="19">
        <v>74003</v>
      </c>
      <c r="C48" s="19">
        <v>99050</v>
      </c>
      <c r="D48" s="19">
        <v>200</v>
      </c>
      <c r="E48" s="21">
        <v>300</v>
      </c>
      <c r="F48" s="21">
        <v>0</v>
      </c>
      <c r="G48" s="47">
        <f t="shared" si="0"/>
        <v>-300</v>
      </c>
      <c r="H48" s="47">
        <f t="shared" si="1"/>
        <v>-100</v>
      </c>
    </row>
    <row r="49" spans="1:8" ht="59.25" customHeight="1">
      <c r="A49" s="30" t="s">
        <v>28</v>
      </c>
      <c r="B49" s="19">
        <v>74004</v>
      </c>
      <c r="C49" s="19">
        <v>99280</v>
      </c>
      <c r="D49" s="19">
        <v>200</v>
      </c>
      <c r="E49" s="21">
        <v>430</v>
      </c>
      <c r="F49" s="21">
        <v>55</v>
      </c>
      <c r="G49" s="47">
        <f t="shared" si="0"/>
        <v>-375</v>
      </c>
      <c r="H49" s="47">
        <f t="shared" si="1"/>
        <v>-87.20930232558139</v>
      </c>
    </row>
    <row r="50" spans="1:8" s="2" customFormat="1" ht="67.5" customHeight="1">
      <c r="A50" s="29" t="s">
        <v>14</v>
      </c>
      <c r="B50" s="19">
        <v>74005</v>
      </c>
      <c r="C50" s="19">
        <v>99080</v>
      </c>
      <c r="D50" s="19">
        <v>200</v>
      </c>
      <c r="E50" s="21">
        <v>608.4</v>
      </c>
      <c r="F50" s="21">
        <v>47.9</v>
      </c>
      <c r="G50" s="47">
        <f t="shared" si="0"/>
        <v>-560.5</v>
      </c>
      <c r="H50" s="47">
        <f t="shared" si="1"/>
        <v>-92.12689020381328</v>
      </c>
    </row>
    <row r="51" spans="1:8" ht="60">
      <c r="A51" s="29" t="s">
        <v>85</v>
      </c>
      <c r="B51" s="19">
        <v>74006</v>
      </c>
      <c r="C51" s="19">
        <v>99090</v>
      </c>
      <c r="D51" s="19">
        <v>200</v>
      </c>
      <c r="E51" s="21">
        <f>276+28.8</f>
        <v>304.8</v>
      </c>
      <c r="F51" s="21">
        <v>0</v>
      </c>
      <c r="G51" s="47">
        <f t="shared" si="0"/>
        <v>-304.8</v>
      </c>
      <c r="H51" s="47">
        <f t="shared" si="1"/>
        <v>-100</v>
      </c>
    </row>
    <row r="52" spans="1:8" ht="32.25" customHeight="1">
      <c r="A52" s="29" t="s">
        <v>43</v>
      </c>
      <c r="B52" s="19">
        <v>74007</v>
      </c>
      <c r="C52" s="19">
        <v>99100</v>
      </c>
      <c r="D52" s="19">
        <v>200</v>
      </c>
      <c r="E52" s="21">
        <v>105</v>
      </c>
      <c r="F52" s="21">
        <v>0</v>
      </c>
      <c r="G52" s="47">
        <f t="shared" si="0"/>
        <v>-105</v>
      </c>
      <c r="H52" s="47">
        <f t="shared" si="1"/>
        <v>-100</v>
      </c>
    </row>
    <row r="53" spans="1:8" ht="46.5" customHeight="1">
      <c r="A53" s="30" t="s">
        <v>86</v>
      </c>
      <c r="B53" s="19">
        <v>74008</v>
      </c>
      <c r="C53" s="27" t="s">
        <v>51</v>
      </c>
      <c r="D53" s="19">
        <v>200</v>
      </c>
      <c r="E53" s="21">
        <v>64</v>
      </c>
      <c r="F53" s="21">
        <v>0</v>
      </c>
      <c r="G53" s="47">
        <f t="shared" si="0"/>
        <v>-64</v>
      </c>
      <c r="H53" s="47">
        <f t="shared" si="1"/>
        <v>-100</v>
      </c>
    </row>
    <row r="54" spans="1:8" ht="30">
      <c r="A54" s="38" t="s">
        <v>87</v>
      </c>
      <c r="B54" s="19">
        <v>74011</v>
      </c>
      <c r="C54" s="19">
        <v>99090</v>
      </c>
      <c r="D54" s="19">
        <v>200</v>
      </c>
      <c r="E54" s="21">
        <v>30</v>
      </c>
      <c r="F54" s="21">
        <v>0</v>
      </c>
      <c r="G54" s="47">
        <f t="shared" si="0"/>
        <v>-30</v>
      </c>
      <c r="H54" s="47">
        <f t="shared" si="1"/>
        <v>-100</v>
      </c>
    </row>
    <row r="55" spans="1:8" ht="60" customHeight="1">
      <c r="A55" s="15" t="s">
        <v>88</v>
      </c>
      <c r="B55" s="16">
        <v>75000</v>
      </c>
      <c r="C55" s="18" t="s">
        <v>33</v>
      </c>
      <c r="D55" s="16"/>
      <c r="E55" s="17">
        <f>SUM(E56:E66)</f>
        <v>10870.099999999999</v>
      </c>
      <c r="F55" s="17">
        <f>SUM(F56:F66)</f>
        <v>2030.1999999999998</v>
      </c>
      <c r="G55" s="17">
        <f t="shared" si="0"/>
        <v>-8839.899999999998</v>
      </c>
      <c r="H55" s="17">
        <f t="shared" si="1"/>
        <v>-81.3230789045179</v>
      </c>
    </row>
    <row r="56" spans="1:8" ht="22.5" customHeight="1">
      <c r="A56" s="57" t="s">
        <v>89</v>
      </c>
      <c r="B56" s="19">
        <v>75001</v>
      </c>
      <c r="C56" s="49" t="s">
        <v>44</v>
      </c>
      <c r="D56" s="19">
        <v>200</v>
      </c>
      <c r="E56" s="21">
        <f>2455.4+722.3</f>
        <v>3177.7</v>
      </c>
      <c r="F56" s="21">
        <v>40.3</v>
      </c>
      <c r="G56" s="47">
        <f t="shared" si="0"/>
        <v>-3137.3999999999996</v>
      </c>
      <c r="H56" s="47">
        <f t="shared" si="1"/>
        <v>-98.73178714164332</v>
      </c>
    </row>
    <row r="57" spans="1:8" s="2" customFormat="1" ht="22.5" customHeight="1">
      <c r="A57" s="57"/>
      <c r="B57" s="19">
        <v>75001</v>
      </c>
      <c r="C57" s="49" t="s">
        <v>44</v>
      </c>
      <c r="D57" s="19">
        <v>800</v>
      </c>
      <c r="E57" s="21">
        <f>3369.8-909.7</f>
        <v>2460.1000000000004</v>
      </c>
      <c r="F57" s="21">
        <v>480.9</v>
      </c>
      <c r="G57" s="47">
        <f t="shared" si="0"/>
        <v>-1979.2000000000003</v>
      </c>
      <c r="H57" s="47">
        <f t="shared" si="1"/>
        <v>-80.45201414576644</v>
      </c>
    </row>
    <row r="58" spans="1:8" ht="15">
      <c r="A58" s="29" t="s">
        <v>90</v>
      </c>
      <c r="B58" s="19">
        <v>75003</v>
      </c>
      <c r="C58" s="27" t="s">
        <v>91</v>
      </c>
      <c r="D58" s="25">
        <v>300</v>
      </c>
      <c r="E58" s="21">
        <v>18.4</v>
      </c>
      <c r="F58" s="21">
        <v>0</v>
      </c>
      <c r="G58" s="47">
        <f t="shared" si="0"/>
        <v>-18.4</v>
      </c>
      <c r="H58" s="47">
        <f t="shared" si="1"/>
        <v>-100</v>
      </c>
    </row>
    <row r="59" spans="1:8" ht="15" customHeight="1">
      <c r="A59" s="29" t="s">
        <v>9</v>
      </c>
      <c r="B59" s="19">
        <v>75004</v>
      </c>
      <c r="C59" s="19">
        <v>99110</v>
      </c>
      <c r="D59" s="19">
        <v>800</v>
      </c>
      <c r="E59" s="21">
        <f>2077+100</f>
        <v>2177</v>
      </c>
      <c r="F59" s="21">
        <v>775.5</v>
      </c>
      <c r="G59" s="47">
        <f t="shared" si="0"/>
        <v>-1401.5</v>
      </c>
      <c r="H59" s="47">
        <f t="shared" si="1"/>
        <v>-64.37758383096005</v>
      </c>
    </row>
    <row r="60" spans="1:8" ht="18" customHeight="1">
      <c r="A60" s="57" t="s">
        <v>10</v>
      </c>
      <c r="B60" s="19">
        <v>75005</v>
      </c>
      <c r="C60" s="20" t="s">
        <v>42</v>
      </c>
      <c r="D60" s="19">
        <v>100</v>
      </c>
      <c r="E60" s="21">
        <f>1724.6-4-65.4</f>
        <v>1655.1999999999998</v>
      </c>
      <c r="F60" s="21">
        <v>386</v>
      </c>
      <c r="G60" s="47">
        <f t="shared" si="0"/>
        <v>-1269.1999999999998</v>
      </c>
      <c r="H60" s="47">
        <f t="shared" si="1"/>
        <v>-76.67955534074432</v>
      </c>
    </row>
    <row r="61" spans="1:8" ht="18" customHeight="1">
      <c r="A61" s="57"/>
      <c r="B61" s="19">
        <v>75005</v>
      </c>
      <c r="C61" s="20" t="s">
        <v>42</v>
      </c>
      <c r="D61" s="19">
        <v>200</v>
      </c>
      <c r="E61" s="21">
        <f>4+7</f>
        <v>11</v>
      </c>
      <c r="F61" s="21">
        <v>6.9</v>
      </c>
      <c r="G61" s="47">
        <f t="shared" si="0"/>
        <v>-4.1</v>
      </c>
      <c r="H61" s="47">
        <f t="shared" si="1"/>
        <v>-37.272727272727266</v>
      </c>
    </row>
    <row r="62" spans="1:8" ht="18" customHeight="1">
      <c r="A62" s="57"/>
      <c r="B62" s="19">
        <v>75005</v>
      </c>
      <c r="C62" s="20" t="s">
        <v>42</v>
      </c>
      <c r="D62" s="19">
        <v>800</v>
      </c>
      <c r="E62" s="21">
        <f>65.4-7</f>
        <v>58.400000000000006</v>
      </c>
      <c r="F62" s="21">
        <v>14.5</v>
      </c>
      <c r="G62" s="47">
        <f t="shared" si="0"/>
        <v>-43.900000000000006</v>
      </c>
      <c r="H62" s="47">
        <f t="shared" si="1"/>
        <v>-75.17123287671234</v>
      </c>
    </row>
    <row r="63" spans="1:8" ht="15">
      <c r="A63" s="57" t="s">
        <v>11</v>
      </c>
      <c r="B63" s="19">
        <v>75006</v>
      </c>
      <c r="C63" s="19">
        <v>99130</v>
      </c>
      <c r="D63" s="19">
        <v>200</v>
      </c>
      <c r="E63" s="21">
        <v>829.5</v>
      </c>
      <c r="F63" s="21">
        <v>296.1</v>
      </c>
      <c r="G63" s="47">
        <f t="shared" si="0"/>
        <v>-533.4</v>
      </c>
      <c r="H63" s="47">
        <f t="shared" si="1"/>
        <v>-64.30379746835443</v>
      </c>
    </row>
    <row r="64" spans="1:8" ht="15">
      <c r="A64" s="57"/>
      <c r="B64" s="19">
        <v>75006</v>
      </c>
      <c r="C64" s="19">
        <v>99130</v>
      </c>
      <c r="D64" s="19">
        <v>800</v>
      </c>
      <c r="E64" s="21">
        <v>120</v>
      </c>
      <c r="F64" s="21">
        <v>30</v>
      </c>
      <c r="G64" s="47">
        <f t="shared" si="0"/>
        <v>-90</v>
      </c>
      <c r="H64" s="47">
        <f t="shared" si="1"/>
        <v>-75</v>
      </c>
    </row>
    <row r="65" spans="1:8" ht="15">
      <c r="A65" s="29" t="s">
        <v>65</v>
      </c>
      <c r="B65" s="19">
        <v>75007</v>
      </c>
      <c r="C65" s="19">
        <v>99110</v>
      </c>
      <c r="D65" s="25">
        <v>800</v>
      </c>
      <c r="E65" s="21">
        <v>300.9</v>
      </c>
      <c r="F65" s="21">
        <v>0</v>
      </c>
      <c r="G65" s="47">
        <f t="shared" si="0"/>
        <v>-300.9</v>
      </c>
      <c r="H65" s="47">
        <f t="shared" si="1"/>
        <v>-100</v>
      </c>
    </row>
    <row r="66" spans="1:8" ht="33" customHeight="1">
      <c r="A66" s="24" t="s">
        <v>75</v>
      </c>
      <c r="B66" s="19">
        <v>75008</v>
      </c>
      <c r="C66" s="49">
        <v>72300</v>
      </c>
      <c r="D66" s="25">
        <v>100</v>
      </c>
      <c r="E66" s="21">
        <v>61.9</v>
      </c>
      <c r="F66" s="21">
        <v>0</v>
      </c>
      <c r="G66" s="47">
        <f t="shared" si="0"/>
        <v>-61.9</v>
      </c>
      <c r="H66" s="47">
        <f t="shared" si="1"/>
        <v>-100</v>
      </c>
    </row>
    <row r="67" spans="1:8" ht="42.75" customHeight="1">
      <c r="A67" s="31" t="s">
        <v>92</v>
      </c>
      <c r="B67" s="16">
        <v>76000</v>
      </c>
      <c r="C67" s="18" t="s">
        <v>33</v>
      </c>
      <c r="D67" s="16"/>
      <c r="E67" s="32">
        <f>SUM(E68:E68)</f>
        <v>300.7</v>
      </c>
      <c r="F67" s="32">
        <f>SUM(F68:F68)</f>
        <v>55</v>
      </c>
      <c r="G67" s="17">
        <f t="shared" si="0"/>
        <v>-245.7</v>
      </c>
      <c r="H67" s="17">
        <f t="shared" si="1"/>
        <v>-81.7093448619887</v>
      </c>
    </row>
    <row r="68" spans="1:8" s="2" customFormat="1" ht="15" customHeight="1">
      <c r="A68" s="29" t="s">
        <v>93</v>
      </c>
      <c r="B68" s="19">
        <v>76001</v>
      </c>
      <c r="C68" s="27" t="s">
        <v>64</v>
      </c>
      <c r="D68" s="19">
        <v>800</v>
      </c>
      <c r="E68" s="21">
        <v>300.7</v>
      </c>
      <c r="F68" s="21">
        <v>55</v>
      </c>
      <c r="G68" s="47">
        <f t="shared" si="0"/>
        <v>-245.7</v>
      </c>
      <c r="H68" s="47">
        <f t="shared" si="1"/>
        <v>-81.7093448619887</v>
      </c>
    </row>
    <row r="69" spans="1:8" ht="30">
      <c r="A69" s="15" t="s">
        <v>94</v>
      </c>
      <c r="B69" s="16">
        <v>77000</v>
      </c>
      <c r="C69" s="18" t="s">
        <v>33</v>
      </c>
      <c r="D69" s="16"/>
      <c r="E69" s="17">
        <f>E70+E83+E92+E100+E103+E104+E101+E102+E105</f>
        <v>89352.8</v>
      </c>
      <c r="F69" s="17">
        <f>F70+F83+F92+F100+F103+F104+F101+F102+F105</f>
        <v>18650.3</v>
      </c>
      <c r="G69" s="17">
        <f t="shared" si="0"/>
        <v>-70702.5</v>
      </c>
      <c r="H69" s="17">
        <f t="shared" si="1"/>
        <v>-79.12734687665076</v>
      </c>
    </row>
    <row r="70" spans="1:8" ht="45">
      <c r="A70" s="33" t="s">
        <v>95</v>
      </c>
      <c r="B70" s="34">
        <v>77100</v>
      </c>
      <c r="C70" s="35" t="s">
        <v>33</v>
      </c>
      <c r="D70" s="34"/>
      <c r="E70" s="17">
        <f>SUM(E71:E82)</f>
        <v>40956.399999999994</v>
      </c>
      <c r="F70" s="17">
        <f>SUM(F71:F82)</f>
        <v>9094.2</v>
      </c>
      <c r="G70" s="17">
        <f t="shared" si="0"/>
        <v>-31862.199999999993</v>
      </c>
      <c r="H70" s="17">
        <f t="shared" si="1"/>
        <v>-77.79541170610698</v>
      </c>
    </row>
    <row r="71" spans="1:8" ht="30">
      <c r="A71" s="24" t="s">
        <v>96</v>
      </c>
      <c r="B71" s="26">
        <v>77101</v>
      </c>
      <c r="C71" s="19">
        <v>76700</v>
      </c>
      <c r="D71" s="19">
        <v>600</v>
      </c>
      <c r="E71" s="21">
        <f>24356.8+258</f>
        <v>24614.8</v>
      </c>
      <c r="F71" s="21">
        <v>5505</v>
      </c>
      <c r="G71" s="47">
        <f t="shared" si="0"/>
        <v>-19109.8</v>
      </c>
      <c r="H71" s="47">
        <f t="shared" si="1"/>
        <v>-77.6354063409006</v>
      </c>
    </row>
    <row r="72" spans="1:8" ht="15" customHeight="1">
      <c r="A72" s="63" t="s">
        <v>25</v>
      </c>
      <c r="B72" s="26">
        <v>77102</v>
      </c>
      <c r="C72" s="20" t="s">
        <v>45</v>
      </c>
      <c r="D72" s="19">
        <v>600</v>
      </c>
      <c r="E72" s="21">
        <f>12675.3+241.2</f>
        <v>12916.5</v>
      </c>
      <c r="F72" s="21">
        <v>3220.3</v>
      </c>
      <c r="G72" s="47">
        <f t="shared" si="0"/>
        <v>-9696.2</v>
      </c>
      <c r="H72" s="47">
        <f t="shared" si="1"/>
        <v>-75.06832346223823</v>
      </c>
    </row>
    <row r="73" spans="1:8" ht="15">
      <c r="A73" s="63"/>
      <c r="B73" s="26">
        <v>77102</v>
      </c>
      <c r="C73" s="19">
        <v>76900</v>
      </c>
      <c r="D73" s="19">
        <v>600</v>
      </c>
      <c r="E73" s="21">
        <v>329.6</v>
      </c>
      <c r="F73" s="21">
        <v>72.5</v>
      </c>
      <c r="G73" s="47">
        <f aca="true" t="shared" si="2" ref="G73:G136">F73-E73</f>
        <v>-257.1</v>
      </c>
      <c r="H73" s="47">
        <f aca="true" t="shared" si="3" ref="H73:H136">F73/E73*100-100</f>
        <v>-78.00364077669903</v>
      </c>
    </row>
    <row r="74" spans="1:8" ht="15">
      <c r="A74" s="63"/>
      <c r="B74" s="26">
        <v>77102</v>
      </c>
      <c r="C74" s="19">
        <v>99150</v>
      </c>
      <c r="D74" s="19">
        <v>600</v>
      </c>
      <c r="E74" s="21">
        <f>1267.2-49.3</f>
        <v>1217.9</v>
      </c>
      <c r="F74" s="21">
        <v>0</v>
      </c>
      <c r="G74" s="47">
        <f t="shared" si="2"/>
        <v>-1217.9</v>
      </c>
      <c r="H74" s="47">
        <f t="shared" si="3"/>
        <v>-100</v>
      </c>
    </row>
    <row r="75" spans="1:8" ht="30" customHeight="1">
      <c r="A75" s="29" t="s">
        <v>66</v>
      </c>
      <c r="B75" s="26">
        <v>77103</v>
      </c>
      <c r="C75" s="19">
        <v>69100</v>
      </c>
      <c r="D75" s="19">
        <v>600</v>
      </c>
      <c r="E75" s="21">
        <v>219</v>
      </c>
      <c r="F75" s="21">
        <v>0</v>
      </c>
      <c r="G75" s="47">
        <f t="shared" si="2"/>
        <v>-219</v>
      </c>
      <c r="H75" s="47">
        <f t="shared" si="3"/>
        <v>-100</v>
      </c>
    </row>
    <row r="76" spans="1:8" ht="45">
      <c r="A76" s="29" t="s">
        <v>5</v>
      </c>
      <c r="B76" s="26">
        <v>77104</v>
      </c>
      <c r="C76" s="19">
        <v>99160</v>
      </c>
      <c r="D76" s="19">
        <v>200</v>
      </c>
      <c r="E76" s="21">
        <v>16</v>
      </c>
      <c r="F76" s="21">
        <v>0</v>
      </c>
      <c r="G76" s="47">
        <f t="shared" si="2"/>
        <v>-16</v>
      </c>
      <c r="H76" s="47">
        <f t="shared" si="3"/>
        <v>-100</v>
      </c>
    </row>
    <row r="77" spans="1:8" ht="30">
      <c r="A77" s="24" t="s">
        <v>97</v>
      </c>
      <c r="B77" s="26">
        <v>77106</v>
      </c>
      <c r="C77" s="19">
        <v>69100</v>
      </c>
      <c r="D77" s="19">
        <v>600</v>
      </c>
      <c r="E77" s="21">
        <v>503.1</v>
      </c>
      <c r="F77" s="21">
        <v>0</v>
      </c>
      <c r="G77" s="47">
        <f t="shared" si="2"/>
        <v>-503.1</v>
      </c>
      <c r="H77" s="47">
        <f t="shared" si="3"/>
        <v>-100</v>
      </c>
    </row>
    <row r="78" spans="1:8" ht="35.25" customHeight="1">
      <c r="A78" s="63" t="s">
        <v>23</v>
      </c>
      <c r="B78" s="26">
        <v>77107</v>
      </c>
      <c r="C78" s="26">
        <v>77800</v>
      </c>
      <c r="D78" s="19">
        <v>100</v>
      </c>
      <c r="E78" s="21">
        <v>34.4</v>
      </c>
      <c r="F78" s="21">
        <v>5.7</v>
      </c>
      <c r="G78" s="47">
        <f t="shared" si="2"/>
        <v>-28.7</v>
      </c>
      <c r="H78" s="47">
        <f t="shared" si="3"/>
        <v>-83.43023255813954</v>
      </c>
    </row>
    <row r="79" spans="1:8" ht="35.25" customHeight="1">
      <c r="A79" s="63"/>
      <c r="B79" s="26">
        <v>77107</v>
      </c>
      <c r="C79" s="26">
        <v>77800</v>
      </c>
      <c r="D79" s="19">
        <v>200</v>
      </c>
      <c r="E79" s="21">
        <v>11.2</v>
      </c>
      <c r="F79" s="21">
        <v>0</v>
      </c>
      <c r="G79" s="47">
        <f t="shared" si="2"/>
        <v>-11.2</v>
      </c>
      <c r="H79" s="47">
        <f t="shared" si="3"/>
        <v>-100</v>
      </c>
    </row>
    <row r="80" spans="1:8" ht="35.25" customHeight="1">
      <c r="A80" s="63"/>
      <c r="B80" s="26">
        <v>77107</v>
      </c>
      <c r="C80" s="19">
        <v>77900</v>
      </c>
      <c r="D80" s="19">
        <v>300</v>
      </c>
      <c r="E80" s="21">
        <v>801.7</v>
      </c>
      <c r="F80" s="21">
        <v>252.7</v>
      </c>
      <c r="G80" s="47">
        <f t="shared" si="2"/>
        <v>-549</v>
      </c>
      <c r="H80" s="47">
        <f t="shared" si="3"/>
        <v>-68.47948110265686</v>
      </c>
    </row>
    <row r="81" spans="1:8" ht="22.5" customHeight="1">
      <c r="A81" s="63" t="s">
        <v>75</v>
      </c>
      <c r="B81" s="26">
        <v>77108</v>
      </c>
      <c r="C81" s="49">
        <v>72300</v>
      </c>
      <c r="D81" s="25">
        <v>600</v>
      </c>
      <c r="E81" s="21">
        <f>208.6-3.4</f>
        <v>205.2</v>
      </c>
      <c r="F81" s="21">
        <v>38</v>
      </c>
      <c r="G81" s="47">
        <f t="shared" si="2"/>
        <v>-167.2</v>
      </c>
      <c r="H81" s="47">
        <f t="shared" si="3"/>
        <v>-81.48148148148148</v>
      </c>
    </row>
    <row r="82" spans="1:8" ht="22.5" customHeight="1">
      <c r="A82" s="63"/>
      <c r="B82" s="26">
        <v>77108</v>
      </c>
      <c r="C82" s="49" t="s">
        <v>98</v>
      </c>
      <c r="D82" s="25">
        <v>600</v>
      </c>
      <c r="E82" s="21">
        <f>75.9+11.1</f>
        <v>87</v>
      </c>
      <c r="F82" s="21">
        <v>0</v>
      </c>
      <c r="G82" s="47">
        <f t="shared" si="2"/>
        <v>-87</v>
      </c>
      <c r="H82" s="47">
        <f t="shared" si="3"/>
        <v>-100</v>
      </c>
    </row>
    <row r="83" spans="1:8" ht="47.25" customHeight="1">
      <c r="A83" s="33" t="s">
        <v>99</v>
      </c>
      <c r="B83" s="34">
        <v>77200</v>
      </c>
      <c r="C83" s="35" t="s">
        <v>33</v>
      </c>
      <c r="D83" s="34"/>
      <c r="E83" s="17">
        <f>SUM(E84:E91)</f>
        <v>32641.3</v>
      </c>
      <c r="F83" s="17">
        <f>SUM(F84:F91)</f>
        <v>6256.3</v>
      </c>
      <c r="G83" s="17">
        <f t="shared" si="2"/>
        <v>-26385</v>
      </c>
      <c r="H83" s="17">
        <f t="shared" si="3"/>
        <v>-80.83317760015686</v>
      </c>
    </row>
    <row r="84" spans="1:8" ht="24" customHeight="1">
      <c r="A84" s="57" t="s">
        <v>100</v>
      </c>
      <c r="B84" s="26">
        <v>77201</v>
      </c>
      <c r="C84" s="20" t="s">
        <v>45</v>
      </c>
      <c r="D84" s="19">
        <v>600</v>
      </c>
      <c r="E84" s="21">
        <f>3597.5+114.1</f>
        <v>3711.6</v>
      </c>
      <c r="F84" s="21">
        <v>798</v>
      </c>
      <c r="G84" s="47">
        <f t="shared" si="2"/>
        <v>-2913.6</v>
      </c>
      <c r="H84" s="47">
        <f t="shared" si="3"/>
        <v>-78.4998383446492</v>
      </c>
    </row>
    <row r="85" spans="1:8" ht="24" customHeight="1">
      <c r="A85" s="57"/>
      <c r="B85" s="26">
        <v>77201</v>
      </c>
      <c r="C85" s="19">
        <v>77000</v>
      </c>
      <c r="D85" s="19">
        <v>600</v>
      </c>
      <c r="E85" s="21">
        <f>26943+561.1</f>
        <v>27504.1</v>
      </c>
      <c r="F85" s="21">
        <v>5279.1</v>
      </c>
      <c r="G85" s="47">
        <f t="shared" si="2"/>
        <v>-22225</v>
      </c>
      <c r="H85" s="47">
        <f t="shared" si="3"/>
        <v>-80.80613435815023</v>
      </c>
    </row>
    <row r="86" spans="1:8" ht="15">
      <c r="A86" s="63" t="s">
        <v>24</v>
      </c>
      <c r="B86" s="26">
        <v>77202</v>
      </c>
      <c r="C86" s="19">
        <v>77200</v>
      </c>
      <c r="D86" s="19">
        <v>600</v>
      </c>
      <c r="E86" s="21">
        <v>671.7</v>
      </c>
      <c r="F86" s="21">
        <v>130.6</v>
      </c>
      <c r="G86" s="47">
        <f t="shared" si="2"/>
        <v>-541.1</v>
      </c>
      <c r="H86" s="47">
        <f t="shared" si="3"/>
        <v>-80.55679618877475</v>
      </c>
    </row>
    <row r="87" spans="1:8" ht="15" customHeight="1">
      <c r="A87" s="63"/>
      <c r="B87" s="26">
        <v>77202</v>
      </c>
      <c r="C87" s="19">
        <v>77270</v>
      </c>
      <c r="D87" s="19">
        <v>600</v>
      </c>
      <c r="E87" s="21">
        <v>246.5</v>
      </c>
      <c r="F87" s="21">
        <v>27</v>
      </c>
      <c r="G87" s="47">
        <f t="shared" si="2"/>
        <v>-219.5</v>
      </c>
      <c r="H87" s="47">
        <f t="shared" si="3"/>
        <v>-89.04665314401623</v>
      </c>
    </row>
    <row r="88" spans="1:8" ht="15">
      <c r="A88" s="63"/>
      <c r="B88" s="26">
        <v>77202</v>
      </c>
      <c r="C88" s="26">
        <v>77300</v>
      </c>
      <c r="D88" s="19">
        <v>100</v>
      </c>
      <c r="E88" s="21">
        <v>43</v>
      </c>
      <c r="F88" s="21">
        <v>7.2</v>
      </c>
      <c r="G88" s="47">
        <f t="shared" si="2"/>
        <v>-35.8</v>
      </c>
      <c r="H88" s="47">
        <f t="shared" si="3"/>
        <v>-83.25581395348837</v>
      </c>
    </row>
    <row r="89" spans="1:8" ht="15">
      <c r="A89" s="63"/>
      <c r="B89" s="26">
        <v>77202</v>
      </c>
      <c r="C89" s="26">
        <v>77300</v>
      </c>
      <c r="D89" s="19">
        <v>200</v>
      </c>
      <c r="E89" s="21">
        <v>3.4</v>
      </c>
      <c r="F89" s="21">
        <v>0</v>
      </c>
      <c r="G89" s="47">
        <f t="shared" si="2"/>
        <v>-3.4</v>
      </c>
      <c r="H89" s="47">
        <f t="shared" si="3"/>
        <v>-100</v>
      </c>
    </row>
    <row r="90" spans="1:8" ht="18.75" customHeight="1">
      <c r="A90" s="29" t="s">
        <v>101</v>
      </c>
      <c r="B90" s="26">
        <v>77203</v>
      </c>
      <c r="C90" s="19">
        <v>69100</v>
      </c>
      <c r="D90" s="19">
        <v>600</v>
      </c>
      <c r="E90" s="21">
        <v>300</v>
      </c>
      <c r="F90" s="21">
        <v>0</v>
      </c>
      <c r="G90" s="47">
        <f t="shared" si="2"/>
        <v>-300</v>
      </c>
      <c r="H90" s="47">
        <f t="shared" si="3"/>
        <v>-100</v>
      </c>
    </row>
    <row r="91" spans="1:8" ht="30">
      <c r="A91" s="29" t="s">
        <v>67</v>
      </c>
      <c r="B91" s="26">
        <v>77205</v>
      </c>
      <c r="C91" s="19">
        <v>99170</v>
      </c>
      <c r="D91" s="19">
        <v>200</v>
      </c>
      <c r="E91" s="21">
        <v>161</v>
      </c>
      <c r="F91" s="21">
        <v>14.4</v>
      </c>
      <c r="G91" s="47">
        <f t="shared" si="2"/>
        <v>-146.6</v>
      </c>
      <c r="H91" s="47">
        <f t="shared" si="3"/>
        <v>-91.05590062111801</v>
      </c>
    </row>
    <row r="92" spans="1:8" ht="45">
      <c r="A92" s="33" t="s">
        <v>102</v>
      </c>
      <c r="B92" s="34">
        <v>77300</v>
      </c>
      <c r="C92" s="35" t="s">
        <v>33</v>
      </c>
      <c r="D92" s="34"/>
      <c r="E92" s="36">
        <f>SUM(E93:E99)</f>
        <v>13785.5</v>
      </c>
      <c r="F92" s="36">
        <f>SUM(F93:F99)</f>
        <v>3038</v>
      </c>
      <c r="G92" s="17">
        <f t="shared" si="2"/>
        <v>-10747.5</v>
      </c>
      <c r="H92" s="17">
        <f t="shared" si="3"/>
        <v>-77.9623517464002</v>
      </c>
    </row>
    <row r="93" spans="1:8" s="2" customFormat="1" ht="22.5" customHeight="1">
      <c r="A93" s="63" t="s">
        <v>103</v>
      </c>
      <c r="B93" s="19">
        <v>77301</v>
      </c>
      <c r="C93" s="37" t="s">
        <v>46</v>
      </c>
      <c r="D93" s="19">
        <v>600</v>
      </c>
      <c r="E93" s="22">
        <f>6450+2.1</f>
        <v>6452.1</v>
      </c>
      <c r="F93" s="22">
        <v>1500</v>
      </c>
      <c r="G93" s="47">
        <f t="shared" si="2"/>
        <v>-4952.1</v>
      </c>
      <c r="H93" s="47">
        <f t="shared" si="3"/>
        <v>-76.75175524247919</v>
      </c>
    </row>
    <row r="94" spans="1:8" ht="22.5" customHeight="1">
      <c r="A94" s="63"/>
      <c r="B94" s="19">
        <v>77301</v>
      </c>
      <c r="C94" s="37" t="s">
        <v>47</v>
      </c>
      <c r="D94" s="19">
        <v>600</v>
      </c>
      <c r="E94" s="21">
        <f>5980+30.4</f>
        <v>6010.4</v>
      </c>
      <c r="F94" s="21">
        <v>1400</v>
      </c>
      <c r="G94" s="47">
        <f t="shared" si="2"/>
        <v>-4610.4</v>
      </c>
      <c r="H94" s="47">
        <f t="shared" si="3"/>
        <v>-76.70704112871023</v>
      </c>
    </row>
    <row r="95" spans="1:8" ht="30">
      <c r="A95" s="30" t="s">
        <v>104</v>
      </c>
      <c r="B95" s="26">
        <v>77303</v>
      </c>
      <c r="C95" s="37" t="s">
        <v>105</v>
      </c>
      <c r="D95" s="19">
        <v>600</v>
      </c>
      <c r="E95" s="21">
        <v>300</v>
      </c>
      <c r="F95" s="21">
        <v>0</v>
      </c>
      <c r="G95" s="47">
        <f t="shared" si="2"/>
        <v>-300</v>
      </c>
      <c r="H95" s="47">
        <f t="shared" si="3"/>
        <v>-100</v>
      </c>
    </row>
    <row r="96" spans="1:8" ht="22.5" customHeight="1">
      <c r="A96" s="65" t="s">
        <v>69</v>
      </c>
      <c r="B96" s="26">
        <v>77304</v>
      </c>
      <c r="C96" s="26">
        <v>71800</v>
      </c>
      <c r="D96" s="19">
        <v>600</v>
      </c>
      <c r="E96" s="21">
        <v>497.5</v>
      </c>
      <c r="F96" s="21">
        <v>93</v>
      </c>
      <c r="G96" s="47">
        <f t="shared" si="2"/>
        <v>-404.5</v>
      </c>
      <c r="H96" s="47">
        <f t="shared" si="3"/>
        <v>-81.30653266331659</v>
      </c>
    </row>
    <row r="97" spans="1:8" ht="22.5" customHeight="1">
      <c r="A97" s="65"/>
      <c r="B97" s="26">
        <v>77304</v>
      </c>
      <c r="C97" s="26" t="s">
        <v>68</v>
      </c>
      <c r="D97" s="19">
        <v>600</v>
      </c>
      <c r="E97" s="21">
        <f>24.9+140.9</f>
        <v>165.8</v>
      </c>
      <c r="F97" s="21">
        <v>14.5</v>
      </c>
      <c r="G97" s="47">
        <f t="shared" si="2"/>
        <v>-151.3</v>
      </c>
      <c r="H97" s="47">
        <f t="shared" si="3"/>
        <v>-91.25452352231605</v>
      </c>
    </row>
    <row r="98" spans="1:8" ht="24" customHeight="1">
      <c r="A98" s="63" t="s">
        <v>75</v>
      </c>
      <c r="B98" s="26">
        <v>77305</v>
      </c>
      <c r="C98" s="49">
        <v>72301</v>
      </c>
      <c r="D98" s="25">
        <v>600</v>
      </c>
      <c r="E98" s="21">
        <f>183.6</f>
        <v>183.6</v>
      </c>
      <c r="F98" s="21">
        <v>13.8</v>
      </c>
      <c r="G98" s="47">
        <f t="shared" si="2"/>
        <v>-169.79999999999998</v>
      </c>
      <c r="H98" s="47">
        <f t="shared" si="3"/>
        <v>-92.48366013071896</v>
      </c>
    </row>
    <row r="99" spans="1:8" ht="24" customHeight="1">
      <c r="A99" s="63"/>
      <c r="B99" s="26">
        <v>77305</v>
      </c>
      <c r="C99" s="49">
        <v>72302</v>
      </c>
      <c r="D99" s="25">
        <v>600</v>
      </c>
      <c r="E99" s="21">
        <f>176.1</f>
        <v>176.1</v>
      </c>
      <c r="F99" s="21">
        <v>16.7</v>
      </c>
      <c r="G99" s="47">
        <f t="shared" si="2"/>
        <v>-159.4</v>
      </c>
      <c r="H99" s="47">
        <f t="shared" si="3"/>
        <v>-90.5167518455423</v>
      </c>
    </row>
    <row r="100" spans="1:8" s="2" customFormat="1" ht="16.5" customHeight="1">
      <c r="A100" s="57" t="s">
        <v>6</v>
      </c>
      <c r="B100" s="19">
        <v>77001</v>
      </c>
      <c r="C100" s="20" t="s">
        <v>42</v>
      </c>
      <c r="D100" s="19">
        <v>100</v>
      </c>
      <c r="E100" s="21">
        <v>1615</v>
      </c>
      <c r="F100" s="21">
        <v>213.7</v>
      </c>
      <c r="G100" s="47">
        <f t="shared" si="2"/>
        <v>-1401.3</v>
      </c>
      <c r="H100" s="47">
        <f t="shared" si="3"/>
        <v>-86.76780185758514</v>
      </c>
    </row>
    <row r="101" spans="1:8" ht="16.5" customHeight="1">
      <c r="A101" s="57"/>
      <c r="B101" s="19">
        <v>77001</v>
      </c>
      <c r="C101" s="20" t="s">
        <v>42</v>
      </c>
      <c r="D101" s="19">
        <v>200</v>
      </c>
      <c r="E101" s="21">
        <v>108</v>
      </c>
      <c r="F101" s="21">
        <v>16.8</v>
      </c>
      <c r="G101" s="47">
        <f t="shared" si="2"/>
        <v>-91.2</v>
      </c>
      <c r="H101" s="47">
        <f t="shared" si="3"/>
        <v>-84.44444444444444</v>
      </c>
    </row>
    <row r="102" spans="1:8" ht="16.5" customHeight="1">
      <c r="A102" s="57"/>
      <c r="B102" s="19">
        <v>77001</v>
      </c>
      <c r="C102" s="20" t="s">
        <v>42</v>
      </c>
      <c r="D102" s="19">
        <v>800</v>
      </c>
      <c r="E102" s="21">
        <v>3.6</v>
      </c>
      <c r="F102" s="21">
        <v>0.8</v>
      </c>
      <c r="G102" s="47">
        <f t="shared" si="2"/>
        <v>-2.8</v>
      </c>
      <c r="H102" s="47">
        <f t="shared" si="3"/>
        <v>-77.77777777777777</v>
      </c>
    </row>
    <row r="103" spans="1:8" ht="45" customHeight="1">
      <c r="A103" s="29" t="s">
        <v>48</v>
      </c>
      <c r="B103" s="19">
        <v>77002</v>
      </c>
      <c r="C103" s="19">
        <v>99180</v>
      </c>
      <c r="D103" s="19">
        <v>200</v>
      </c>
      <c r="E103" s="21">
        <v>108.8</v>
      </c>
      <c r="F103" s="21">
        <v>30.5</v>
      </c>
      <c r="G103" s="47">
        <f t="shared" si="2"/>
        <v>-78.3</v>
      </c>
      <c r="H103" s="47">
        <f t="shared" si="3"/>
        <v>-71.96691176470588</v>
      </c>
    </row>
    <row r="104" spans="1:8" ht="15" customHeight="1">
      <c r="A104" s="29" t="s">
        <v>106</v>
      </c>
      <c r="B104" s="19">
        <v>77003</v>
      </c>
      <c r="C104" s="19">
        <v>99190</v>
      </c>
      <c r="D104" s="19">
        <v>200</v>
      </c>
      <c r="E104" s="21">
        <v>74</v>
      </c>
      <c r="F104" s="21">
        <v>0</v>
      </c>
      <c r="G104" s="47">
        <f t="shared" si="2"/>
        <v>-74</v>
      </c>
      <c r="H104" s="47">
        <f t="shared" si="3"/>
        <v>-100</v>
      </c>
    </row>
    <row r="105" spans="1:8" ht="45">
      <c r="A105" s="24" t="s">
        <v>75</v>
      </c>
      <c r="B105" s="19">
        <v>77005</v>
      </c>
      <c r="C105" s="49">
        <v>72300</v>
      </c>
      <c r="D105" s="25">
        <v>100</v>
      </c>
      <c r="E105" s="21">
        <v>60.2</v>
      </c>
      <c r="F105" s="21">
        <v>0</v>
      </c>
      <c r="G105" s="47">
        <f t="shared" si="2"/>
        <v>-60.2</v>
      </c>
      <c r="H105" s="47">
        <f t="shared" si="3"/>
        <v>-100</v>
      </c>
    </row>
    <row r="106" spans="1:8" ht="50.25" customHeight="1">
      <c r="A106" s="15" t="s">
        <v>107</v>
      </c>
      <c r="B106" s="16">
        <v>78000</v>
      </c>
      <c r="C106" s="18" t="s">
        <v>33</v>
      </c>
      <c r="D106" s="16"/>
      <c r="E106" s="17">
        <f>SUM(E107:E118)</f>
        <v>20929.7</v>
      </c>
      <c r="F106" s="17">
        <f>SUM(F107:F118)</f>
        <v>2862.8999999999996</v>
      </c>
      <c r="G106" s="17">
        <f t="shared" si="2"/>
        <v>-18066.800000000003</v>
      </c>
      <c r="H106" s="17">
        <f t="shared" si="3"/>
        <v>-86.32135195439973</v>
      </c>
    </row>
    <row r="107" spans="1:8" ht="45.75" customHeight="1">
      <c r="A107" s="29" t="s">
        <v>7</v>
      </c>
      <c r="B107" s="19">
        <v>78001</v>
      </c>
      <c r="C107" s="19">
        <v>99200</v>
      </c>
      <c r="D107" s="19">
        <v>600</v>
      </c>
      <c r="E107" s="21">
        <f>1100+249.1</f>
        <v>1349.1</v>
      </c>
      <c r="F107" s="21">
        <v>332.3</v>
      </c>
      <c r="G107" s="47">
        <f t="shared" si="2"/>
        <v>-1016.8</v>
      </c>
      <c r="H107" s="47">
        <f t="shared" si="3"/>
        <v>-75.36876436142613</v>
      </c>
    </row>
    <row r="108" spans="1:8" ht="16.5" customHeight="1">
      <c r="A108" s="57" t="s">
        <v>70</v>
      </c>
      <c r="B108" s="19">
        <v>78002</v>
      </c>
      <c r="C108" s="20" t="s">
        <v>42</v>
      </c>
      <c r="D108" s="19">
        <v>100</v>
      </c>
      <c r="E108" s="21">
        <v>923.4</v>
      </c>
      <c r="F108" s="21">
        <v>212.3</v>
      </c>
      <c r="G108" s="47">
        <f t="shared" si="2"/>
        <v>-711.0999999999999</v>
      </c>
      <c r="H108" s="47">
        <f t="shared" si="3"/>
        <v>-77.00888022525449</v>
      </c>
    </row>
    <row r="109" spans="1:8" s="2" customFormat="1" ht="16.5" customHeight="1">
      <c r="A109" s="57"/>
      <c r="B109" s="19">
        <v>78002</v>
      </c>
      <c r="C109" s="20" t="s">
        <v>42</v>
      </c>
      <c r="D109" s="19">
        <v>200</v>
      </c>
      <c r="E109" s="21">
        <v>369.5</v>
      </c>
      <c r="F109" s="21">
        <v>41.6</v>
      </c>
      <c r="G109" s="47">
        <f t="shared" si="2"/>
        <v>-327.9</v>
      </c>
      <c r="H109" s="47">
        <f t="shared" si="3"/>
        <v>-88.74154262516915</v>
      </c>
    </row>
    <row r="110" spans="1:8" s="2" customFormat="1" ht="16.5" customHeight="1">
      <c r="A110" s="57"/>
      <c r="B110" s="19">
        <v>78002</v>
      </c>
      <c r="C110" s="20" t="s">
        <v>42</v>
      </c>
      <c r="D110" s="19">
        <v>800</v>
      </c>
      <c r="E110" s="21">
        <v>1</v>
      </c>
      <c r="F110" s="21">
        <v>0</v>
      </c>
      <c r="G110" s="47">
        <f t="shared" si="2"/>
        <v>-1</v>
      </c>
      <c r="H110" s="47">
        <f t="shared" si="3"/>
        <v>-100</v>
      </c>
    </row>
    <row r="111" spans="1:8" s="2" customFormat="1" ht="16.5" customHeight="1">
      <c r="A111" s="57"/>
      <c r="B111" s="19">
        <v>78002</v>
      </c>
      <c r="C111" s="20" t="s">
        <v>108</v>
      </c>
      <c r="D111" s="19">
        <v>200</v>
      </c>
      <c r="E111" s="21">
        <v>194.5</v>
      </c>
      <c r="F111" s="21">
        <v>0</v>
      </c>
      <c r="G111" s="47">
        <f t="shared" si="2"/>
        <v>-194.5</v>
      </c>
      <c r="H111" s="47">
        <f t="shared" si="3"/>
        <v>-100</v>
      </c>
    </row>
    <row r="112" spans="1:8" s="2" customFormat="1" ht="15">
      <c r="A112" s="29" t="s">
        <v>8</v>
      </c>
      <c r="B112" s="19">
        <v>78003</v>
      </c>
      <c r="C112" s="20" t="s">
        <v>45</v>
      </c>
      <c r="D112" s="19">
        <v>600</v>
      </c>
      <c r="E112" s="21">
        <f>7343.7-1108.8</f>
        <v>6234.9</v>
      </c>
      <c r="F112" s="21">
        <v>1523</v>
      </c>
      <c r="G112" s="47">
        <f t="shared" si="2"/>
        <v>-4711.9</v>
      </c>
      <c r="H112" s="47">
        <f t="shared" si="3"/>
        <v>-75.57298433014162</v>
      </c>
    </row>
    <row r="113" spans="1:8" s="2" customFormat="1" ht="15.75" customHeight="1">
      <c r="A113" s="57" t="s">
        <v>49</v>
      </c>
      <c r="B113" s="19">
        <v>78004</v>
      </c>
      <c r="C113" s="19">
        <v>99210</v>
      </c>
      <c r="D113" s="19">
        <v>200</v>
      </c>
      <c r="E113" s="21">
        <v>415.8</v>
      </c>
      <c r="F113" s="21">
        <v>18.7</v>
      </c>
      <c r="G113" s="47">
        <f t="shared" si="2"/>
        <v>-397.1</v>
      </c>
      <c r="H113" s="47">
        <f t="shared" si="3"/>
        <v>-95.5026455026455</v>
      </c>
    </row>
    <row r="114" spans="1:8" s="2" customFormat="1" ht="15" customHeight="1">
      <c r="A114" s="57"/>
      <c r="B114" s="19">
        <v>78004</v>
      </c>
      <c r="C114" s="19">
        <v>99220</v>
      </c>
      <c r="D114" s="19">
        <v>600</v>
      </c>
      <c r="E114" s="21">
        <f>2080+859.6</f>
        <v>2939.6</v>
      </c>
      <c r="F114" s="21">
        <v>735</v>
      </c>
      <c r="G114" s="47">
        <f t="shared" si="2"/>
        <v>-2204.6</v>
      </c>
      <c r="H114" s="47">
        <f t="shared" si="3"/>
        <v>-74.99659817662267</v>
      </c>
    </row>
    <row r="115" spans="1:8" s="4" customFormat="1" ht="30" customHeight="1">
      <c r="A115" s="29" t="s">
        <v>109</v>
      </c>
      <c r="B115" s="19">
        <v>78005</v>
      </c>
      <c r="C115" s="19">
        <v>69100</v>
      </c>
      <c r="D115" s="19">
        <v>600</v>
      </c>
      <c r="E115" s="21">
        <f>3220.4+599.6</f>
        <v>3820</v>
      </c>
      <c r="F115" s="21">
        <v>0</v>
      </c>
      <c r="G115" s="47">
        <f t="shared" si="2"/>
        <v>-3820</v>
      </c>
      <c r="H115" s="47">
        <f t="shared" si="3"/>
        <v>-100</v>
      </c>
    </row>
    <row r="116" spans="1:8" ht="24" customHeight="1">
      <c r="A116" s="65" t="s">
        <v>69</v>
      </c>
      <c r="B116" s="25">
        <v>78008</v>
      </c>
      <c r="C116" s="26">
        <v>71800</v>
      </c>
      <c r="D116" s="19">
        <v>600</v>
      </c>
      <c r="E116" s="21">
        <v>3480.5</v>
      </c>
      <c r="F116" s="21">
        <v>0</v>
      </c>
      <c r="G116" s="47">
        <f t="shared" si="2"/>
        <v>-3480.5</v>
      </c>
      <c r="H116" s="47">
        <f t="shared" si="3"/>
        <v>-100</v>
      </c>
    </row>
    <row r="117" spans="1:8" ht="24" customHeight="1">
      <c r="A117" s="65"/>
      <c r="B117" s="25">
        <v>78008</v>
      </c>
      <c r="C117" s="26" t="s">
        <v>68</v>
      </c>
      <c r="D117" s="19">
        <v>600</v>
      </c>
      <c r="E117" s="21">
        <f>174+986.2</f>
        <v>1160.2</v>
      </c>
      <c r="F117" s="21">
        <v>0</v>
      </c>
      <c r="G117" s="47">
        <f t="shared" si="2"/>
        <v>-1160.2</v>
      </c>
      <c r="H117" s="47">
        <f t="shared" si="3"/>
        <v>-100</v>
      </c>
    </row>
    <row r="118" spans="1:8" ht="46.5" customHeight="1">
      <c r="A118" s="24" t="s">
        <v>75</v>
      </c>
      <c r="B118" s="25">
        <v>78009</v>
      </c>
      <c r="C118" s="49">
        <v>72300</v>
      </c>
      <c r="D118" s="25">
        <v>100</v>
      </c>
      <c r="E118" s="21">
        <v>41.2</v>
      </c>
      <c r="F118" s="21">
        <v>0</v>
      </c>
      <c r="G118" s="47">
        <f t="shared" si="2"/>
        <v>-41.2</v>
      </c>
      <c r="H118" s="47">
        <f t="shared" si="3"/>
        <v>-100</v>
      </c>
    </row>
    <row r="119" spans="1:8" ht="45">
      <c r="A119" s="15" t="s">
        <v>110</v>
      </c>
      <c r="B119" s="16">
        <v>79000</v>
      </c>
      <c r="C119" s="18" t="s">
        <v>33</v>
      </c>
      <c r="D119" s="16"/>
      <c r="E119" s="17">
        <f>SUM(E120:E128)</f>
        <v>1136.5000000000002</v>
      </c>
      <c r="F119" s="17">
        <f>SUM(F120:F128)</f>
        <v>53.900000000000006</v>
      </c>
      <c r="G119" s="17">
        <f t="shared" si="2"/>
        <v>-1082.6000000000001</v>
      </c>
      <c r="H119" s="17">
        <f t="shared" si="3"/>
        <v>-95.25736911570611</v>
      </c>
    </row>
    <row r="120" spans="1:8" ht="45">
      <c r="A120" s="29" t="s">
        <v>128</v>
      </c>
      <c r="B120" s="19">
        <v>79001</v>
      </c>
      <c r="C120" s="19">
        <v>99990</v>
      </c>
      <c r="D120" s="19">
        <v>600</v>
      </c>
      <c r="E120" s="21">
        <v>303.8</v>
      </c>
      <c r="F120" s="21">
        <v>0</v>
      </c>
      <c r="G120" s="47">
        <f t="shared" si="2"/>
        <v>-303.8</v>
      </c>
      <c r="H120" s="47">
        <f t="shared" si="3"/>
        <v>-100</v>
      </c>
    </row>
    <row r="121" spans="1:8" ht="30">
      <c r="A121" s="29" t="s">
        <v>13</v>
      </c>
      <c r="B121" s="19">
        <v>79002</v>
      </c>
      <c r="C121" s="19">
        <v>99260</v>
      </c>
      <c r="D121" s="19">
        <v>200</v>
      </c>
      <c r="E121" s="21">
        <v>177.5</v>
      </c>
      <c r="F121" s="21">
        <v>0</v>
      </c>
      <c r="G121" s="47">
        <f t="shared" si="2"/>
        <v>-177.5</v>
      </c>
      <c r="H121" s="47">
        <f t="shared" si="3"/>
        <v>-100</v>
      </c>
    </row>
    <row r="122" spans="1:8" ht="59.25" customHeight="1">
      <c r="A122" s="23" t="s">
        <v>111</v>
      </c>
      <c r="B122" s="19">
        <v>79004</v>
      </c>
      <c r="C122" s="19">
        <v>99310</v>
      </c>
      <c r="D122" s="19">
        <v>600</v>
      </c>
      <c r="E122" s="21">
        <f>224.2+118.4</f>
        <v>342.6</v>
      </c>
      <c r="F122" s="21">
        <v>37.7</v>
      </c>
      <c r="G122" s="47">
        <f t="shared" si="2"/>
        <v>-304.90000000000003</v>
      </c>
      <c r="H122" s="47">
        <f t="shared" si="3"/>
        <v>-88.99591360186807</v>
      </c>
    </row>
    <row r="123" spans="1:8" ht="15">
      <c r="A123" s="24" t="s">
        <v>112</v>
      </c>
      <c r="B123" s="19">
        <v>79005</v>
      </c>
      <c r="C123" s="19">
        <v>99310</v>
      </c>
      <c r="D123" s="19">
        <v>200</v>
      </c>
      <c r="E123" s="21">
        <f>110-20</f>
        <v>90</v>
      </c>
      <c r="F123" s="21">
        <v>0</v>
      </c>
      <c r="G123" s="47">
        <f t="shared" si="2"/>
        <v>-90</v>
      </c>
      <c r="H123" s="47">
        <f t="shared" si="3"/>
        <v>-100</v>
      </c>
    </row>
    <row r="124" spans="1:8" ht="30">
      <c r="A124" s="24" t="s">
        <v>113</v>
      </c>
      <c r="B124" s="19">
        <v>79006</v>
      </c>
      <c r="C124" s="19">
        <v>99310</v>
      </c>
      <c r="D124" s="19">
        <v>600</v>
      </c>
      <c r="E124" s="21">
        <v>73.4</v>
      </c>
      <c r="F124" s="21">
        <v>0</v>
      </c>
      <c r="G124" s="47">
        <f t="shared" si="2"/>
        <v>-73.4</v>
      </c>
      <c r="H124" s="47">
        <f t="shared" si="3"/>
        <v>-100</v>
      </c>
    </row>
    <row r="125" spans="1:8" ht="15">
      <c r="A125" s="24" t="s">
        <v>114</v>
      </c>
      <c r="B125" s="19">
        <v>79007</v>
      </c>
      <c r="C125" s="19">
        <v>99310</v>
      </c>
      <c r="D125" s="19">
        <v>800</v>
      </c>
      <c r="E125" s="21">
        <v>50</v>
      </c>
      <c r="F125" s="21">
        <v>0</v>
      </c>
      <c r="G125" s="47">
        <f t="shared" si="2"/>
        <v>-50</v>
      </c>
      <c r="H125" s="47">
        <f t="shared" si="3"/>
        <v>-100</v>
      </c>
    </row>
    <row r="126" spans="1:8" ht="18.75" customHeight="1">
      <c r="A126" s="24" t="s">
        <v>115</v>
      </c>
      <c r="B126" s="19">
        <v>79008</v>
      </c>
      <c r="C126" s="19">
        <v>99310</v>
      </c>
      <c r="D126" s="19">
        <v>200</v>
      </c>
      <c r="E126" s="21">
        <v>87.9</v>
      </c>
      <c r="F126" s="21">
        <v>16.2</v>
      </c>
      <c r="G126" s="47">
        <f t="shared" si="2"/>
        <v>-71.7</v>
      </c>
      <c r="H126" s="47">
        <f t="shared" si="3"/>
        <v>-81.56996587030717</v>
      </c>
    </row>
    <row r="127" spans="1:8" ht="17.25" customHeight="1">
      <c r="A127" s="63" t="s">
        <v>116</v>
      </c>
      <c r="B127" s="19">
        <v>79010</v>
      </c>
      <c r="C127" s="19">
        <v>99310</v>
      </c>
      <c r="D127" s="19">
        <v>600</v>
      </c>
      <c r="E127" s="21">
        <v>7.5</v>
      </c>
      <c r="F127" s="21">
        <v>0</v>
      </c>
      <c r="G127" s="47">
        <f t="shared" si="2"/>
        <v>-7.5</v>
      </c>
      <c r="H127" s="47">
        <f t="shared" si="3"/>
        <v>-100</v>
      </c>
    </row>
    <row r="128" spans="1:8" ht="17.25" customHeight="1">
      <c r="A128" s="63"/>
      <c r="B128" s="19">
        <v>79010</v>
      </c>
      <c r="C128" s="19">
        <v>99310</v>
      </c>
      <c r="D128" s="19">
        <v>200</v>
      </c>
      <c r="E128" s="21">
        <v>3.8</v>
      </c>
      <c r="F128" s="21">
        <v>0</v>
      </c>
      <c r="G128" s="47">
        <f t="shared" si="2"/>
        <v>-3.8</v>
      </c>
      <c r="H128" s="47">
        <f t="shared" si="3"/>
        <v>-100</v>
      </c>
    </row>
    <row r="129" spans="1:8" ht="30">
      <c r="A129" s="15" t="s">
        <v>117</v>
      </c>
      <c r="B129" s="16" t="s">
        <v>118</v>
      </c>
      <c r="C129" s="18" t="s">
        <v>33</v>
      </c>
      <c r="D129" s="16"/>
      <c r="E129" s="17">
        <f>SUM(E130:E132)</f>
        <v>3935.4</v>
      </c>
      <c r="F129" s="17">
        <f>SUM(F130:F132)</f>
        <v>308.10000000000025</v>
      </c>
      <c r="G129" s="17">
        <f t="shared" si="2"/>
        <v>-3627.2999999999997</v>
      </c>
      <c r="H129" s="17">
        <f t="shared" si="3"/>
        <v>-92.17106266199116</v>
      </c>
    </row>
    <row r="130" spans="1:8" ht="15">
      <c r="A130" s="39" t="s">
        <v>119</v>
      </c>
      <c r="B130" s="19" t="s">
        <v>120</v>
      </c>
      <c r="C130" s="26" t="s">
        <v>121</v>
      </c>
      <c r="D130" s="19">
        <v>200</v>
      </c>
      <c r="E130" s="7">
        <v>2834.7</v>
      </c>
      <c r="F130" s="7">
        <v>0</v>
      </c>
      <c r="G130" s="47">
        <f t="shared" si="2"/>
        <v>-2834.7</v>
      </c>
      <c r="H130" s="47">
        <f t="shared" si="3"/>
        <v>-100</v>
      </c>
    </row>
    <row r="131" spans="1:8" ht="15.75" customHeight="1">
      <c r="A131" s="63" t="s">
        <v>122</v>
      </c>
      <c r="B131" s="19" t="s">
        <v>123</v>
      </c>
      <c r="C131" s="19">
        <v>99110</v>
      </c>
      <c r="D131" s="19">
        <v>200</v>
      </c>
      <c r="E131" s="21">
        <f>593.6+593.2-86.1-792.6</f>
        <v>308.10000000000025</v>
      </c>
      <c r="F131" s="21">
        <f>593.6+593.2-86.1-792.6</f>
        <v>308.10000000000025</v>
      </c>
      <c r="G131" s="47">
        <f t="shared" si="2"/>
        <v>0</v>
      </c>
      <c r="H131" s="47">
        <f t="shared" si="3"/>
        <v>0</v>
      </c>
    </row>
    <row r="132" spans="1:8" ht="15">
      <c r="A132" s="63"/>
      <c r="B132" s="19" t="s">
        <v>123</v>
      </c>
      <c r="C132" s="19">
        <v>99110</v>
      </c>
      <c r="D132" s="19">
        <v>800</v>
      </c>
      <c r="E132" s="21">
        <v>792.6</v>
      </c>
      <c r="F132" s="21">
        <v>0</v>
      </c>
      <c r="G132" s="47">
        <f t="shared" si="2"/>
        <v>-792.6</v>
      </c>
      <c r="H132" s="47">
        <f t="shared" si="3"/>
        <v>-100</v>
      </c>
    </row>
    <row r="133" spans="1:8" ht="15">
      <c r="A133" s="40" t="s">
        <v>124</v>
      </c>
      <c r="B133" s="16">
        <v>99300</v>
      </c>
      <c r="C133" s="18" t="s">
        <v>35</v>
      </c>
      <c r="D133" s="41">
        <v>800</v>
      </c>
      <c r="E133" s="42">
        <v>239.9</v>
      </c>
      <c r="F133" s="42">
        <v>239.9</v>
      </c>
      <c r="G133" s="17">
        <f t="shared" si="2"/>
        <v>0</v>
      </c>
      <c r="H133" s="17">
        <f t="shared" si="3"/>
        <v>0</v>
      </c>
    </row>
    <row r="134" spans="1:8" ht="60">
      <c r="A134" s="43" t="s">
        <v>50</v>
      </c>
      <c r="B134" s="41">
        <v>99300</v>
      </c>
      <c r="C134" s="44">
        <v>51200</v>
      </c>
      <c r="D134" s="16">
        <v>200</v>
      </c>
      <c r="E134" s="42">
        <v>5.5</v>
      </c>
      <c r="F134" s="42">
        <v>0</v>
      </c>
      <c r="G134" s="17">
        <f t="shared" si="2"/>
        <v>-5.5</v>
      </c>
      <c r="H134" s="17">
        <f t="shared" si="3"/>
        <v>-100</v>
      </c>
    </row>
    <row r="135" spans="1:8" ht="30">
      <c r="A135" s="40" t="s">
        <v>125</v>
      </c>
      <c r="B135" s="16">
        <v>99300</v>
      </c>
      <c r="C135" s="41">
        <v>69100</v>
      </c>
      <c r="D135" s="41">
        <v>200</v>
      </c>
      <c r="E135" s="42">
        <v>100</v>
      </c>
      <c r="F135" s="42">
        <v>0</v>
      </c>
      <c r="G135" s="17">
        <f t="shared" si="2"/>
        <v>-100</v>
      </c>
      <c r="H135" s="17">
        <f t="shared" si="3"/>
        <v>-100</v>
      </c>
    </row>
    <row r="136" spans="1:8" ht="30">
      <c r="A136" s="43" t="s">
        <v>54</v>
      </c>
      <c r="B136" s="16">
        <v>99300</v>
      </c>
      <c r="C136" s="18" t="s">
        <v>55</v>
      </c>
      <c r="D136" s="16">
        <v>200</v>
      </c>
      <c r="E136" s="17">
        <v>44.6</v>
      </c>
      <c r="F136" s="17">
        <v>0</v>
      </c>
      <c r="G136" s="17">
        <f t="shared" si="2"/>
        <v>-44.6</v>
      </c>
      <c r="H136" s="17">
        <f t="shared" si="3"/>
        <v>-100</v>
      </c>
    </row>
    <row r="137" spans="1:8" ht="79.5" customHeight="1">
      <c r="A137" s="15" t="s">
        <v>56</v>
      </c>
      <c r="B137" s="16">
        <v>99300</v>
      </c>
      <c r="C137" s="18" t="s">
        <v>57</v>
      </c>
      <c r="D137" s="16">
        <v>200</v>
      </c>
      <c r="E137" s="17">
        <v>0.7</v>
      </c>
      <c r="F137" s="17">
        <v>0</v>
      </c>
      <c r="G137" s="17">
        <f aca="true" t="shared" si="4" ref="G137:G145">F137-E137</f>
        <v>-0.7</v>
      </c>
      <c r="H137" s="17">
        <f aca="true" t="shared" si="5" ref="H137:H145">F137/E137*100-100</f>
        <v>-100</v>
      </c>
    </row>
    <row r="138" spans="1:8" ht="15">
      <c r="A138" s="15" t="s">
        <v>126</v>
      </c>
      <c r="B138" s="16">
        <v>99300</v>
      </c>
      <c r="C138" s="41">
        <v>99110</v>
      </c>
      <c r="D138" s="16">
        <v>800</v>
      </c>
      <c r="E138" s="17">
        <v>100</v>
      </c>
      <c r="F138" s="17">
        <v>100</v>
      </c>
      <c r="G138" s="17">
        <f t="shared" si="4"/>
        <v>0</v>
      </c>
      <c r="H138" s="17">
        <f t="shared" si="5"/>
        <v>0</v>
      </c>
    </row>
    <row r="139" spans="1:8" ht="30">
      <c r="A139" s="15" t="s">
        <v>127</v>
      </c>
      <c r="B139" s="16">
        <v>99300</v>
      </c>
      <c r="C139" s="41">
        <v>99310</v>
      </c>
      <c r="D139" s="16">
        <v>800</v>
      </c>
      <c r="E139" s="17">
        <v>520</v>
      </c>
      <c r="F139" s="17">
        <v>0</v>
      </c>
      <c r="G139" s="17">
        <f t="shared" si="4"/>
        <v>-520</v>
      </c>
      <c r="H139" s="17">
        <f t="shared" si="5"/>
        <v>-100</v>
      </c>
    </row>
    <row r="140" spans="1:8" ht="30">
      <c r="A140" s="50" t="s">
        <v>12</v>
      </c>
      <c r="B140" s="16">
        <v>99300</v>
      </c>
      <c r="C140" s="41">
        <v>99230</v>
      </c>
      <c r="D140" s="41">
        <v>400</v>
      </c>
      <c r="E140" s="17">
        <f>5471+8627.2+3867</f>
        <v>17965.2</v>
      </c>
      <c r="F140" s="17">
        <v>1258.4</v>
      </c>
      <c r="G140" s="17">
        <f t="shared" si="4"/>
        <v>-16706.8</v>
      </c>
      <c r="H140" s="17">
        <f t="shared" si="5"/>
        <v>-92.99534655890277</v>
      </c>
    </row>
    <row r="141" spans="1:8" ht="15.75" customHeight="1">
      <c r="A141" s="66" t="s">
        <v>75</v>
      </c>
      <c r="B141" s="16">
        <v>99300</v>
      </c>
      <c r="C141" s="51">
        <v>72300</v>
      </c>
      <c r="D141" s="16">
        <v>100</v>
      </c>
      <c r="E141" s="17">
        <f>156.6+210.2+554.1+60.2+61.9+41.2-554.1-210.2-61.9-156.6-41.2-60.2</f>
        <v>5.684341886080802E-14</v>
      </c>
      <c r="F141" s="17">
        <v>0</v>
      </c>
      <c r="G141" s="17">
        <f t="shared" si="4"/>
        <v>-5.684341886080802E-14</v>
      </c>
      <c r="H141" s="17">
        <f t="shared" si="5"/>
        <v>-100</v>
      </c>
    </row>
    <row r="142" spans="1:8" ht="15">
      <c r="A142" s="66"/>
      <c r="B142" s="16">
        <v>99300</v>
      </c>
      <c r="C142" s="51">
        <v>72300</v>
      </c>
      <c r="D142" s="16">
        <v>600</v>
      </c>
      <c r="E142" s="17">
        <f>284.5+176.1+183.6-75.9-208.6-176.1-183.6</f>
        <v>0</v>
      </c>
      <c r="F142" s="17">
        <v>0</v>
      </c>
      <c r="G142" s="17">
        <f t="shared" si="4"/>
        <v>0</v>
      </c>
      <c r="H142" s="17">
        <v>0</v>
      </c>
    </row>
    <row r="143" spans="1:8" ht="15">
      <c r="A143" s="66"/>
      <c r="B143" s="16">
        <v>99300</v>
      </c>
      <c r="C143" s="51" t="s">
        <v>98</v>
      </c>
      <c r="D143" s="16">
        <v>600</v>
      </c>
      <c r="E143" s="17">
        <f>75.9-75.9</f>
        <v>0</v>
      </c>
      <c r="F143" s="17">
        <v>0</v>
      </c>
      <c r="G143" s="17">
        <f t="shared" si="4"/>
        <v>0</v>
      </c>
      <c r="H143" s="17">
        <v>0</v>
      </c>
    </row>
    <row r="144" spans="1:8" ht="15">
      <c r="A144" s="15" t="s">
        <v>27</v>
      </c>
      <c r="B144" s="16">
        <v>99400</v>
      </c>
      <c r="C144" s="18" t="s">
        <v>52</v>
      </c>
      <c r="D144" s="16">
        <v>800</v>
      </c>
      <c r="E144" s="17">
        <f>100+42-66.6</f>
        <v>75.4</v>
      </c>
      <c r="F144" s="17">
        <v>0</v>
      </c>
      <c r="G144" s="17">
        <f t="shared" si="4"/>
        <v>-75.4</v>
      </c>
      <c r="H144" s="17">
        <f t="shared" si="5"/>
        <v>-100</v>
      </c>
    </row>
    <row r="145" spans="1:8" ht="15">
      <c r="A145" s="15" t="s">
        <v>17</v>
      </c>
      <c r="B145" s="16">
        <v>95000</v>
      </c>
      <c r="C145" s="18" t="s">
        <v>53</v>
      </c>
      <c r="D145" s="16">
        <v>700</v>
      </c>
      <c r="E145" s="17">
        <v>7</v>
      </c>
      <c r="F145" s="17">
        <v>0</v>
      </c>
      <c r="G145" s="17">
        <f t="shared" si="4"/>
        <v>-7</v>
      </c>
      <c r="H145" s="17">
        <f t="shared" si="5"/>
        <v>-100</v>
      </c>
    </row>
  </sheetData>
  <sheetProtection/>
  <mergeCells count="39">
    <mergeCell ref="A113:A114"/>
    <mergeCell ref="A116:A117"/>
    <mergeCell ref="A127:A128"/>
    <mergeCell ref="A131:A132"/>
    <mergeCell ref="A141:A143"/>
    <mergeCell ref="A86:A89"/>
    <mergeCell ref="A93:A94"/>
    <mergeCell ref="A96:A97"/>
    <mergeCell ref="A98:A99"/>
    <mergeCell ref="A100:A102"/>
    <mergeCell ref="A108:A111"/>
    <mergeCell ref="A60:A62"/>
    <mergeCell ref="A63:A64"/>
    <mergeCell ref="A72:A74"/>
    <mergeCell ref="A78:A80"/>
    <mergeCell ref="A81:A82"/>
    <mergeCell ref="A84:A85"/>
    <mergeCell ref="A10:A13"/>
    <mergeCell ref="A14:A16"/>
    <mergeCell ref="A23:A24"/>
    <mergeCell ref="A25:A27"/>
    <mergeCell ref="A28:A29"/>
    <mergeCell ref="A30:A32"/>
    <mergeCell ref="A38:A41"/>
    <mergeCell ref="A42:A43"/>
    <mergeCell ref="A46:A47"/>
    <mergeCell ref="A56:A57"/>
    <mergeCell ref="E5:F5"/>
    <mergeCell ref="G5:H5"/>
    <mergeCell ref="F6:F7"/>
    <mergeCell ref="A6:A7"/>
    <mergeCell ref="B6:C6"/>
    <mergeCell ref="D6:D7"/>
    <mergeCell ref="C1:D1"/>
    <mergeCell ref="E6:E7"/>
    <mergeCell ref="E1:H1"/>
    <mergeCell ref="E2:H2"/>
    <mergeCell ref="G6:H6"/>
    <mergeCell ref="A4:H4"/>
  </mergeCells>
  <printOptions/>
  <pageMargins left="0.6299212598425197" right="0.35433070866141736" top="0.5118110236220472" bottom="0.4330708661417323" header="0.31496062992125984" footer="0.31496062992125984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2018-04-27T05:50:24Z</cp:lastPrinted>
  <dcterms:created xsi:type="dcterms:W3CDTF">2014-11-10T14:48:23Z</dcterms:created>
  <dcterms:modified xsi:type="dcterms:W3CDTF">2018-04-28T10:54:39Z</dcterms:modified>
  <cp:category/>
  <cp:version/>
  <cp:contentType/>
  <cp:contentStatus/>
</cp:coreProperties>
</file>